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ourport Town Council\1. New i drive Layout\3a and 3b Meetings (Agendas and Minutes)\Finance Committee\Finance Committee Agendas\2024\29 January 2024\"/>
    </mc:Choice>
  </mc:AlternateContent>
  <xr:revisionPtr revIDLastSave="0" documentId="13_ncr:1_{7E26421E-8773-4BD8-800F-2EAF1A3D1D4E}" xr6:coauthVersionLast="45" xr6:coauthVersionMax="45" xr10:uidLastSave="{00000000-0000-0000-0000-000000000000}"/>
  <bookViews>
    <workbookView xWindow="-120" yWindow="-120" windowWidth="15600" windowHeight="11160" activeTab="2" xr2:uid="{53F0BAEE-8740-431F-879A-AD392CE1AF56}"/>
  </bookViews>
  <sheets>
    <sheet name="Summary" sheetId="2" r:id="rId1"/>
    <sheet name="Detailed" sheetId="1" r:id="rId2"/>
    <sheet name="VehclCompRlecCivH Fund" sheetId="3" r:id="rId3"/>
  </sheets>
  <externalReferences>
    <externalReference r:id="rId4"/>
  </externalReferences>
  <definedNames>
    <definedName name="_xlnm.Print_Area" localSheetId="1">Detailed!$B$1:$M$267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L41" i="3" l="1"/>
  <c r="K41" i="3"/>
  <c r="J41" i="3"/>
  <c r="M261" i="1"/>
  <c r="L46" i="3"/>
  <c r="K46" i="3"/>
  <c r="J46" i="3"/>
  <c r="I46" i="3"/>
  <c r="H46" i="3"/>
  <c r="G46" i="3"/>
  <c r="F24" i="2" l="1"/>
  <c r="K160" i="1"/>
  <c r="K263" i="1" l="1"/>
  <c r="J261" i="1"/>
  <c r="F25" i="2"/>
  <c r="J238" i="1" l="1"/>
  <c r="J263" i="1"/>
  <c r="J228" i="1"/>
  <c r="M254" i="1" l="1"/>
  <c r="L254" i="1"/>
  <c r="J171" i="1"/>
  <c r="M171" i="1"/>
  <c r="L171" i="1"/>
  <c r="K171" i="1"/>
  <c r="J140" i="1"/>
  <c r="M140" i="1"/>
  <c r="L140" i="1"/>
  <c r="K140" i="1"/>
  <c r="M99" i="1"/>
  <c r="L99" i="1"/>
  <c r="J99" i="1"/>
  <c r="K99" i="1"/>
  <c r="J48" i="1"/>
  <c r="J9" i="1"/>
  <c r="M48" i="1"/>
  <c r="L48" i="1"/>
  <c r="K48" i="1"/>
  <c r="M9" i="1"/>
  <c r="L9" i="1"/>
  <c r="K9" i="1"/>
  <c r="L181" i="1" l="1"/>
  <c r="H22" i="2" l="1"/>
  <c r="K181" i="1"/>
  <c r="J181" i="1" l="1"/>
  <c r="J20" i="1"/>
  <c r="J81" i="1"/>
  <c r="J120" i="1"/>
  <c r="J37" i="1"/>
  <c r="J101" i="1"/>
  <c r="J85" i="1"/>
  <c r="F22" i="2"/>
  <c r="J37" i="3"/>
  <c r="K31" i="3" s="1"/>
  <c r="K37" i="3" s="1"/>
  <c r="H37" i="3"/>
  <c r="I31" i="3" s="1"/>
  <c r="I37" i="3" s="1"/>
  <c r="J31" i="3" s="1"/>
  <c r="G37" i="3"/>
  <c r="H27" i="3"/>
  <c r="I18" i="3" s="1"/>
  <c r="I27" i="3" s="1"/>
  <c r="J18" i="3" s="1"/>
  <c r="J27" i="3" s="1"/>
  <c r="K18" i="3" s="1"/>
  <c r="K27" i="3" s="1"/>
  <c r="G27" i="3"/>
  <c r="H14" i="3"/>
  <c r="I8" i="3" s="1"/>
  <c r="I14" i="3" s="1"/>
  <c r="J8" i="3" s="1"/>
  <c r="J14" i="3" s="1"/>
  <c r="K8" i="3" s="1"/>
  <c r="K14" i="3" s="1"/>
  <c r="G14" i="3"/>
  <c r="B35" i="2"/>
  <c r="F31" i="2" s="1"/>
  <c r="L14" i="3" l="1"/>
  <c r="L8" i="3"/>
  <c r="L31" i="3"/>
  <c r="L37" i="3" s="1"/>
  <c r="L18" i="3"/>
  <c r="L27" i="3" s="1"/>
  <c r="D22" i="2"/>
  <c r="M129" i="1" l="1"/>
  <c r="L129" i="1"/>
  <c r="K129" i="1"/>
  <c r="M264" i="1" l="1"/>
  <c r="L264" i="1"/>
  <c r="K264" i="1"/>
  <c r="J264" i="1"/>
  <c r="M262" i="1"/>
  <c r="L262" i="1"/>
  <c r="K262" i="1"/>
  <c r="J262" i="1"/>
  <c r="M255" i="1"/>
  <c r="H17" i="2" s="1"/>
  <c r="L255" i="1"/>
  <c r="G17" i="2" s="1"/>
  <c r="K254" i="1"/>
  <c r="K255" i="1" s="1"/>
  <c r="F17" i="2" s="1"/>
  <c r="J254" i="1"/>
  <c r="J255" i="1" s="1"/>
  <c r="E17" i="2" s="1"/>
  <c r="M239" i="1"/>
  <c r="L239" i="1"/>
  <c r="K239" i="1"/>
  <c r="J239" i="1"/>
  <c r="M234" i="1"/>
  <c r="L234" i="1"/>
  <c r="K234" i="1"/>
  <c r="J234" i="1"/>
  <c r="M216" i="1"/>
  <c r="L216" i="1"/>
  <c r="K216" i="1"/>
  <c r="J216" i="1"/>
  <c r="M214" i="1"/>
  <c r="M217" i="1" s="1"/>
  <c r="H15" i="2" s="1"/>
  <c r="L214" i="1"/>
  <c r="K214" i="1"/>
  <c r="J214" i="1"/>
  <c r="M182" i="1"/>
  <c r="L182" i="1"/>
  <c r="K182" i="1"/>
  <c r="J182" i="1"/>
  <c r="J178" i="1"/>
  <c r="M161" i="1"/>
  <c r="L161" i="1"/>
  <c r="K161" i="1"/>
  <c r="J161" i="1"/>
  <c r="J157" i="1"/>
  <c r="J129" i="1"/>
  <c r="J123" i="1"/>
  <c r="M90" i="1"/>
  <c r="H11" i="2" s="1"/>
  <c r="L90" i="1"/>
  <c r="G11" i="2" s="1"/>
  <c r="K90" i="1"/>
  <c r="F11" i="2" s="1"/>
  <c r="J90" i="1"/>
  <c r="E11" i="2" s="1"/>
  <c r="J65" i="1"/>
  <c r="J66" i="1" s="1"/>
  <c r="E10" i="2" s="1"/>
  <c r="J10" i="1"/>
  <c r="J35" i="1" s="1"/>
  <c r="J38" i="1" s="1"/>
  <c r="E9" i="2" s="1"/>
  <c r="B264" i="1"/>
  <c r="B262" i="1"/>
  <c r="B254" i="1"/>
  <c r="B255" i="1" s="1"/>
  <c r="B17" i="2" s="1"/>
  <c r="B239" i="1"/>
  <c r="B234" i="1"/>
  <c r="B214" i="1"/>
  <c r="B217" i="1" s="1"/>
  <c r="B15" i="2" s="1"/>
  <c r="B182" i="1"/>
  <c r="B178" i="1"/>
  <c r="B161" i="1"/>
  <c r="B157" i="1"/>
  <c r="B129" i="1"/>
  <c r="I129" i="1"/>
  <c r="B123" i="1"/>
  <c r="B90" i="1"/>
  <c r="B11" i="2" s="1"/>
  <c r="B65" i="1"/>
  <c r="B66" i="1" s="1"/>
  <c r="B10" i="2" s="1"/>
  <c r="B10" i="1"/>
  <c r="B35" i="1" s="1"/>
  <c r="B38" i="1" s="1"/>
  <c r="B9" i="2" s="1"/>
  <c r="I264" i="1"/>
  <c r="I262" i="1"/>
  <c r="I254" i="1"/>
  <c r="I255" i="1" s="1"/>
  <c r="D17" i="2" s="1"/>
  <c r="I239" i="1"/>
  <c r="I234" i="1"/>
  <c r="I216" i="1"/>
  <c r="I214" i="1"/>
  <c r="I181" i="1"/>
  <c r="I182" i="1" s="1"/>
  <c r="I178" i="1"/>
  <c r="I161" i="1"/>
  <c r="I157" i="1"/>
  <c r="I123" i="1"/>
  <c r="I90" i="1"/>
  <c r="D11" i="2" s="1"/>
  <c r="I65" i="1"/>
  <c r="I66" i="1" s="1"/>
  <c r="D10" i="2" s="1"/>
  <c r="I10" i="1"/>
  <c r="I35" i="1" s="1"/>
  <c r="I38" i="1" s="1"/>
  <c r="D9" i="2" s="1"/>
  <c r="L217" i="1" l="1"/>
  <c r="G15" i="2" s="1"/>
  <c r="B240" i="1"/>
  <c r="B16" i="2" s="1"/>
  <c r="M265" i="1"/>
  <c r="H18" i="2" s="1"/>
  <c r="J265" i="1"/>
  <c r="E18" i="2" s="1"/>
  <c r="K265" i="1"/>
  <c r="F18" i="2" s="1"/>
  <c r="J130" i="1"/>
  <c r="E12" i="2" s="1"/>
  <c r="M65" i="1"/>
  <c r="M66" i="1" s="1"/>
  <c r="H10" i="2" s="1"/>
  <c r="L65" i="1"/>
  <c r="L66" i="1" s="1"/>
  <c r="G10" i="2" s="1"/>
  <c r="K65" i="1"/>
  <c r="K66" i="1" s="1"/>
  <c r="F10" i="2" s="1"/>
  <c r="B183" i="1"/>
  <c r="B14" i="2" s="1"/>
  <c r="J162" i="1"/>
  <c r="E13" i="2" s="1"/>
  <c r="J183" i="1"/>
  <c r="E14" i="2" s="1"/>
  <c r="J217" i="1"/>
  <c r="E15" i="2" s="1"/>
  <c r="M240" i="1"/>
  <c r="H16" i="2" s="1"/>
  <c r="B265" i="1"/>
  <c r="B18" i="2" s="1"/>
  <c r="J240" i="1"/>
  <c r="E16" i="2" s="1"/>
  <c r="L265" i="1"/>
  <c r="G18" i="2" s="1"/>
  <c r="L240" i="1"/>
  <c r="G16" i="2" s="1"/>
  <c r="K240" i="1"/>
  <c r="F16" i="2" s="1"/>
  <c r="K217" i="1"/>
  <c r="F15" i="2" s="1"/>
  <c r="B130" i="1"/>
  <c r="B12" i="2" s="1"/>
  <c r="B162" i="1"/>
  <c r="B13" i="2" s="1"/>
  <c r="I162" i="1"/>
  <c r="D13" i="2" s="1"/>
  <c r="I183" i="1"/>
  <c r="D14" i="2" s="1"/>
  <c r="I217" i="1"/>
  <c r="D15" i="2" s="1"/>
  <c r="I240" i="1"/>
  <c r="D16" i="2" s="1"/>
  <c r="I265" i="1"/>
  <c r="D18" i="2" s="1"/>
  <c r="I130" i="1"/>
  <c r="D12" i="2" s="1"/>
  <c r="B20" i="2" l="1"/>
  <c r="B26" i="2" s="1"/>
  <c r="D20" i="2"/>
  <c r="D26" i="2" s="1"/>
  <c r="E20" i="2"/>
  <c r="E26" i="2" s="1"/>
  <c r="J267" i="1"/>
  <c r="L123" i="1"/>
  <c r="L130" i="1" s="1"/>
  <c r="G12" i="2" s="1"/>
  <c r="K123" i="1"/>
  <c r="K130" i="1" s="1"/>
  <c r="F12" i="2" s="1"/>
  <c r="M10" i="1"/>
  <c r="M35" i="1" s="1"/>
  <c r="M38" i="1" s="1"/>
  <c r="H9" i="2" s="1"/>
  <c r="L10" i="1"/>
  <c r="L35" i="1" s="1"/>
  <c r="L38" i="1" s="1"/>
  <c r="G9" i="2" s="1"/>
  <c r="K10" i="1"/>
  <c r="K35" i="1" s="1"/>
  <c r="K38" i="1" s="1"/>
  <c r="F9" i="2" s="1"/>
  <c r="M178" i="1"/>
  <c r="M183" i="1" s="1"/>
  <c r="L178" i="1"/>
  <c r="L183" i="1" s="1"/>
  <c r="G14" i="2" s="1"/>
  <c r="K178" i="1"/>
  <c r="K183" i="1" s="1"/>
  <c r="F14" i="2" s="1"/>
  <c r="L157" i="1"/>
  <c r="L162" i="1" s="1"/>
  <c r="G13" i="2" s="1"/>
  <c r="M157" i="1"/>
  <c r="M162" i="1" s="1"/>
  <c r="H13" i="2" s="1"/>
  <c r="K157" i="1"/>
  <c r="K162" i="1" s="1"/>
  <c r="F13" i="2" s="1"/>
  <c r="B267" i="1"/>
  <c r="I267" i="1"/>
  <c r="G20" i="2" l="1"/>
  <c r="G26" i="2" s="1"/>
  <c r="G33" i="2" s="1"/>
  <c r="F20" i="2"/>
  <c r="K267" i="1"/>
  <c r="H14" i="2"/>
  <c r="M123" i="1"/>
  <c r="M130" i="1" s="1"/>
  <c r="H12" i="2" s="1"/>
  <c r="L267" i="1"/>
  <c r="F26" i="2" l="1"/>
  <c r="F33" i="2" s="1"/>
  <c r="F35" i="2" s="1"/>
  <c r="G31" i="2" s="1"/>
  <c r="G35" i="2" s="1"/>
  <c r="H31" i="2" s="1"/>
  <c r="H20" i="2"/>
  <c r="H26" i="2" s="1"/>
  <c r="H33" i="2" s="1"/>
  <c r="M267" i="1"/>
  <c r="H35" i="2" l="1"/>
</calcChain>
</file>

<file path=xl/sharedStrings.xml><?xml version="1.0" encoding="utf-8"?>
<sst xmlns="http://schemas.openxmlformats.org/spreadsheetml/2006/main" count="464" uniqueCount="159">
  <si>
    <t>2023/24</t>
  </si>
  <si>
    <t>Actual</t>
  </si>
  <si>
    <t>Budget</t>
  </si>
  <si>
    <t>1. ADMINISTRATION</t>
  </si>
  <si>
    <t>£</t>
  </si>
  <si>
    <t>Expenditure</t>
  </si>
  <si>
    <t>Employees</t>
  </si>
  <si>
    <t>Salaries and Wages</t>
  </si>
  <si>
    <t>Less: Recharges</t>
  </si>
  <si>
    <t>Net Salaries and Wages</t>
  </si>
  <si>
    <t>Indirect Employee Costs</t>
  </si>
  <si>
    <t>Supplies and Services</t>
  </si>
  <si>
    <t>Office Equipment</t>
  </si>
  <si>
    <t xml:space="preserve">Printing and Photocopying </t>
  </si>
  <si>
    <t>Books, Vending and Stationery</t>
  </si>
  <si>
    <t>Audit Fees</t>
  </si>
  <si>
    <t>Postage and Telephones</t>
  </si>
  <si>
    <t>Contribution to Computer/Equipt/Blgs</t>
  </si>
  <si>
    <t>Bank Charges</t>
  </si>
  <si>
    <t>Insurances</t>
  </si>
  <si>
    <t>Health and Safety Service</t>
  </si>
  <si>
    <t>Health and Safety Inspections</t>
  </si>
  <si>
    <t>Miscellaneous</t>
  </si>
  <si>
    <t>Total Expenditure</t>
  </si>
  <si>
    <t>Income</t>
  </si>
  <si>
    <t>Interest Received</t>
  </si>
  <si>
    <t>TOTAL NET EXPENDITURE</t>
  </si>
  <si>
    <t>Misc</t>
  </si>
  <si>
    <t>2. COST OF DEMOCRACY</t>
  </si>
  <si>
    <t>Salary and Wages Recharged</t>
  </si>
  <si>
    <t>Mayoral Board</t>
  </si>
  <si>
    <t>Mayors chain engraving,robe, etc.</t>
  </si>
  <si>
    <t>Printing</t>
  </si>
  <si>
    <t>Other Expenses</t>
  </si>
  <si>
    <t>Civic Occasions</t>
  </si>
  <si>
    <t>Elections</t>
  </si>
  <si>
    <t>Elections - Contribution to reserve</t>
  </si>
  <si>
    <t>3. SERVICES TO THE PUBLIC</t>
  </si>
  <si>
    <t>Repair and Maintenance of Buildings</t>
  </si>
  <si>
    <t>Town Clock winding +maintce</t>
  </si>
  <si>
    <t>Grants to Organisations</t>
  </si>
  <si>
    <t>Other Grants incl. Churchyds</t>
  </si>
  <si>
    <t>Christmas Lights</t>
  </si>
  <si>
    <t>Website - ongoing costs</t>
  </si>
  <si>
    <t>Town Twinning</t>
  </si>
  <si>
    <t>Street Sign 30 mph</t>
  </si>
  <si>
    <t>4. MEMORIAL PARK AND TOWN GARDENS ETC.</t>
  </si>
  <si>
    <t>Premises Related Costs</t>
  </si>
  <si>
    <t>Maintenance of Grounds</t>
  </si>
  <si>
    <t>Electricity</t>
  </si>
  <si>
    <t>Business Rates</t>
  </si>
  <si>
    <t>Water Charges</t>
  </si>
  <si>
    <t>Cleaning Materials</t>
  </si>
  <si>
    <t>Fire Extinguishers</t>
  </si>
  <si>
    <t>Transport Related Costs</t>
  </si>
  <si>
    <t xml:space="preserve">Vehicle and Mower Running Costs </t>
  </si>
  <si>
    <t>Contr to Vehicle Renew Fund</t>
  </si>
  <si>
    <t>Equipment</t>
  </si>
  <si>
    <t>Tree Survey and Surgery</t>
  </si>
  <si>
    <t>Tree inspection arrangement</t>
  </si>
  <si>
    <t>Playgrnd inspections</t>
  </si>
  <si>
    <t>Disposal of waste</t>
  </si>
  <si>
    <t xml:space="preserve">Income </t>
  </si>
  <si>
    <t>Rent - Land Com Cen A Kings Rec</t>
  </si>
  <si>
    <t>Total Income</t>
  </si>
  <si>
    <t>5. CEMETERY</t>
  </si>
  <si>
    <t>Business rates</t>
  </si>
  <si>
    <t>Refuse Collection/Disposal</t>
  </si>
  <si>
    <t>Grave-digging</t>
  </si>
  <si>
    <t>Books-Official Register, etc.</t>
  </si>
  <si>
    <t>Misc. Expenditure</t>
  </si>
  <si>
    <t>Customer Receipts</t>
  </si>
  <si>
    <t>Burial Fees</t>
  </si>
  <si>
    <t>6. ALLOTMENTS</t>
  </si>
  <si>
    <t>Skip hire and disposal</t>
  </si>
  <si>
    <t>Commission on rent collection</t>
  </si>
  <si>
    <t>Allotment Rents</t>
  </si>
  <si>
    <t>7. NON-RECURRING EXPENDITURE</t>
  </si>
  <si>
    <t>Localism - legal and property advice</t>
  </si>
  <si>
    <t>Coronation</t>
  </si>
  <si>
    <t>Electrical testing at Civic</t>
  </si>
  <si>
    <t>Lloyds Meadow - refurbish steps</t>
  </si>
  <si>
    <t>8. STOURPORT CIVIC CENTRE</t>
  </si>
  <si>
    <t>Legal advice and assistance</t>
  </si>
  <si>
    <t>Building maintenance (day to day)</t>
  </si>
  <si>
    <t>Telephone/Computers/Broadband</t>
  </si>
  <si>
    <t>WCC Service Charge*</t>
  </si>
  <si>
    <t>Contributn to reserve (building maintenance)</t>
  </si>
  <si>
    <t>Civic Group - Contrib re Insurance and Maintce</t>
  </si>
  <si>
    <t>Electricity income from offices</t>
  </si>
  <si>
    <t>9. STOURPORT RIVERSIDE</t>
  </si>
  <si>
    <t>Paddling pool</t>
  </si>
  <si>
    <t>Toilets</t>
  </si>
  <si>
    <t>10. STOURPORT COMMUNITY CENTRE</t>
  </si>
  <si>
    <t>High Street Task Force</t>
  </si>
  <si>
    <t>Community Centre - 3 new doors</t>
  </si>
  <si>
    <t>Sink hole behind Civic Hall</t>
  </si>
  <si>
    <t>Rent - Scout Hut in Memorial Park</t>
  </si>
  <si>
    <t>Mem Pk - bandstand safety repairs</t>
  </si>
  <si>
    <t>Civic Hall - RAAC (concrete) survey</t>
  </si>
  <si>
    <t>* WCC Service Charge covers STC's share of utility, cleaning, building and grounds mtce</t>
  </si>
  <si>
    <t>2022/23</t>
  </si>
  <si>
    <t>Revised</t>
  </si>
  <si>
    <t>Estimate</t>
  </si>
  <si>
    <t>2024/25</t>
  </si>
  <si>
    <t>2025/26</t>
  </si>
  <si>
    <t>Projection</t>
  </si>
  <si>
    <t>Apr.-Dec</t>
  </si>
  <si>
    <t>Bus Shelters</t>
  </si>
  <si>
    <t>Other income</t>
  </si>
  <si>
    <t>Localism - other</t>
  </si>
  <si>
    <t>Queen's Platinum Jubilee 2022</t>
  </si>
  <si>
    <t>Riverside-Victorian lamps refurbishment</t>
  </si>
  <si>
    <t>Community Centre - replace alarm</t>
  </si>
  <si>
    <t>Riverside Toilets - install CCTV</t>
  </si>
  <si>
    <t>Riverside toilets repairs</t>
  </si>
  <si>
    <t>Allotments - new gates</t>
  </si>
  <si>
    <t>Refurb chairs  mayor's Parlour</t>
  </si>
  <si>
    <t>Welcome Back(Post-Covid)</t>
  </si>
  <si>
    <t xml:space="preserve">Rent Income from offices/parking </t>
  </si>
  <si>
    <t>D-Day</t>
  </si>
  <si>
    <t>Bridge Street</t>
  </si>
  <si>
    <t>DEFICIT/(-SURPLUS) ON YEAR</t>
  </si>
  <si>
    <t>WORKING BALANCE PROJECTION</t>
  </si>
  <si>
    <t>Balance at 1st April</t>
  </si>
  <si>
    <t>Less: Deficit/( - Surplus) on Year</t>
  </si>
  <si>
    <t>Surplus Working Balance at 31st March</t>
  </si>
  <si>
    <t>11. PRECEPT ON WYRE FOREST D. C.</t>
  </si>
  <si>
    <t>2026/27</t>
  </si>
  <si>
    <t>Original</t>
  </si>
  <si>
    <t>1. Elections</t>
  </si>
  <si>
    <t>Balance b/f</t>
  </si>
  <si>
    <t>Town Council Elections</t>
  </si>
  <si>
    <t>Annual Contribs from Budget</t>
  </si>
  <si>
    <t>Balance c/f</t>
  </si>
  <si>
    <t>2. Vehicles, Plant, Equipment, Computing etc.</t>
  </si>
  <si>
    <t>Small truck*</t>
  </si>
  <si>
    <t>IT strategy</t>
  </si>
  <si>
    <t>3. Civic Centre Building Maintenance</t>
  </si>
  <si>
    <t>Planned Expenditure</t>
  </si>
  <si>
    <t>2027/28</t>
  </si>
  <si>
    <t xml:space="preserve">Paddling Pool - new surface </t>
  </si>
  <si>
    <t>13. FUNDING FROM ELECTION FUND</t>
  </si>
  <si>
    <t>14. FUNDING FROM COMPUTER/VEHICLE FUND</t>
  </si>
  <si>
    <t>Insurance (re vandalism)</t>
  </si>
  <si>
    <t>Subscrptions ICCM+Scribe</t>
  </si>
  <si>
    <t>New ornamental trees in park</t>
  </si>
  <si>
    <t>Contribution to renewal fund</t>
  </si>
  <si>
    <t>CALC subscription</t>
  </si>
  <si>
    <t>12. FUNDING FROM CIVIC HALL FUND</t>
  </si>
  <si>
    <t>Mowers+other small equipment*</t>
  </si>
  <si>
    <t xml:space="preserve"> a petrol strimmer and some battery-powered tools.</t>
  </si>
  <si>
    <t xml:space="preserve">* Agreed at Parks Ctte not to purchase small truck but to use the budget to purchase 2 pedestrian mowers, </t>
  </si>
  <si>
    <t>4. Localism renewals fund**</t>
  </si>
  <si>
    <t>** To be used to meet significant replacement/renewal costs at paddling pool, toilets and Community Centre.</t>
  </si>
  <si>
    <t>Mayor Expenses</t>
  </si>
  <si>
    <t>Watering machine (hanging baskets)</t>
  </si>
  <si>
    <t>Cylinder mower</t>
  </si>
  <si>
    <t>Christmas lights-heights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</si>
</sst>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1" xfId="0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41" fontId="0" fillId="0" borderId="6" xfId="0" applyNumberFormat="1" applyBorder="1" applyAlignment="1">
      <alignment horizontal="center"/>
    </xf>
    <xf numFmtId="0" fontId="0" fillId="0" borderId="1" xfId="0" applyBorder="1"/>
    <xf numFmtId="41" fontId="0" fillId="0" borderId="4" xfId="0" applyNumberFormat="1" applyBorder="1" applyAlignment="1">
      <alignment horizontal="right"/>
    </xf>
    <xf numFmtId="0" fontId="0" fillId="0" borderId="4" xfId="0" applyBorder="1"/>
    <xf numFmtId="164" fontId="0" fillId="0" borderId="4" xfId="1" applyNumberFormat="1" applyFont="1" applyBorder="1"/>
    <xf numFmtId="0" fontId="6" fillId="0" borderId="0" xfId="0" applyFont="1"/>
    <xf numFmtId="41" fontId="6" fillId="0" borderId="6" xfId="0" applyNumberFormat="1" applyFont="1" applyBorder="1"/>
    <xf numFmtId="41" fontId="0" fillId="0" borderId="6" xfId="0" applyNumberFormat="1" applyBorder="1"/>
    <xf numFmtId="0" fontId="0" fillId="0" borderId="2" xfId="0" applyBorder="1"/>
    <xf numFmtId="3" fontId="0" fillId="0" borderId="6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1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5" fillId="0" borderId="11" xfId="0" applyFont="1" applyBorder="1"/>
    <xf numFmtId="41" fontId="5" fillId="0" borderId="13" xfId="0" applyNumberFormat="1" applyFont="1" applyBorder="1"/>
    <xf numFmtId="0" fontId="0" fillId="0" borderId="14" xfId="0" applyBorder="1"/>
    <xf numFmtId="0" fontId="0" fillId="0" borderId="15" xfId="0" applyBorder="1"/>
    <xf numFmtId="0" fontId="5" fillId="0" borderId="15" xfId="0" applyFont="1" applyBorder="1"/>
    <xf numFmtId="41" fontId="5" fillId="2" borderId="16" xfId="0" applyNumberFormat="1" applyFont="1" applyFill="1" applyBorder="1" applyAlignment="1">
      <alignment horizontal="right"/>
    </xf>
    <xf numFmtId="0" fontId="3" fillId="3" borderId="0" xfId="0" applyFont="1" applyFill="1"/>
    <xf numFmtId="0" fontId="7" fillId="3" borderId="0" xfId="0" applyFont="1" applyFill="1"/>
    <xf numFmtId="0" fontId="5" fillId="0" borderId="3" xfId="0" applyFont="1" applyBorder="1"/>
    <xf numFmtId="0" fontId="5" fillId="0" borderId="0" xfId="0" applyFont="1"/>
    <xf numFmtId="0" fontId="5" fillId="0" borderId="5" xfId="0" applyFont="1" applyBorder="1"/>
    <xf numFmtId="41" fontId="0" fillId="0" borderId="6" xfId="0" applyNumberFormat="1" applyBorder="1" applyAlignment="1">
      <alignment horizontal="right"/>
    </xf>
    <xf numFmtId="0" fontId="4" fillId="0" borderId="5" xfId="0" applyFont="1" applyBorder="1"/>
    <xf numFmtId="41" fontId="2" fillId="0" borderId="6" xfId="0" applyNumberFormat="1" applyFont="1" applyBorder="1"/>
    <xf numFmtId="41" fontId="5" fillId="2" borderId="17" xfId="0" applyNumberFormat="1" applyFont="1" applyFill="1" applyBorder="1" applyAlignment="1">
      <alignment horizontal="right"/>
    </xf>
    <xf numFmtId="41" fontId="5" fillId="2" borderId="18" xfId="0" applyNumberFormat="1" applyFont="1" applyFill="1" applyBorder="1" applyAlignment="1">
      <alignment horizontal="right"/>
    </xf>
    <xf numFmtId="41" fontId="5" fillId="2" borderId="15" xfId="0" applyNumberFormat="1" applyFont="1" applyFill="1" applyBorder="1" applyAlignment="1">
      <alignment horizontal="right"/>
    </xf>
    <xf numFmtId="41" fontId="4" fillId="0" borderId="6" xfId="0" applyNumberFormat="1" applyFont="1" applyBorder="1" applyAlignment="1">
      <alignment horizontal="right"/>
    </xf>
    <xf numFmtId="41" fontId="5" fillId="4" borderId="17" xfId="0" applyNumberFormat="1" applyFont="1" applyFill="1" applyBorder="1"/>
    <xf numFmtId="41" fontId="5" fillId="4" borderId="15" xfId="0" applyNumberFormat="1" applyFont="1" applyFill="1" applyBorder="1"/>
    <xf numFmtId="41" fontId="5" fillId="4" borderId="19" xfId="0" applyNumberFormat="1" applyFont="1" applyFill="1" applyBorder="1"/>
    <xf numFmtId="41" fontId="5" fillId="4" borderId="20" xfId="0" applyNumberFormat="1" applyFont="1" applyFill="1" applyBorder="1"/>
    <xf numFmtId="41" fontId="0" fillId="0" borderId="4" xfId="0" applyNumberFormat="1" applyBorder="1"/>
    <xf numFmtId="41" fontId="0" fillId="0" borderId="13" xfId="0" applyNumberFormat="1" applyBorder="1" applyAlignment="1">
      <alignment horizontal="right"/>
    </xf>
    <xf numFmtId="0" fontId="5" fillId="0" borderId="12" xfId="0" applyFont="1" applyBorder="1"/>
    <xf numFmtId="41" fontId="5" fillId="0" borderId="13" xfId="0" applyNumberFormat="1" applyFont="1" applyBorder="1" applyAlignment="1">
      <alignment horizontal="right"/>
    </xf>
    <xf numFmtId="0" fontId="0" fillId="0" borderId="13" xfId="0" applyBorder="1"/>
    <xf numFmtId="41" fontId="0" fillId="0" borderId="13" xfId="0" applyNumberFormat="1" applyBorder="1"/>
    <xf numFmtId="0" fontId="5" fillId="0" borderId="21" xfId="0" applyFont="1" applyBorder="1"/>
    <xf numFmtId="0" fontId="0" fillId="0" borderId="17" xfId="0" applyBorder="1"/>
    <xf numFmtId="0" fontId="0" fillId="3" borderId="0" xfId="0" applyFill="1"/>
    <xf numFmtId="0" fontId="5" fillId="3" borderId="0" xfId="0" applyFont="1" applyFill="1"/>
    <xf numFmtId="41" fontId="5" fillId="0" borderId="6" xfId="0" applyNumberFormat="1" applyFont="1" applyBorder="1"/>
    <xf numFmtId="0" fontId="5" fillId="0" borderId="14" xfId="0" applyFont="1" applyBorder="1"/>
    <xf numFmtId="0" fontId="4" fillId="0" borderId="0" xfId="0" applyFont="1"/>
    <xf numFmtId="0" fontId="5" fillId="0" borderId="7" xfId="0" applyFont="1" applyBorder="1"/>
    <xf numFmtId="41" fontId="5" fillId="0" borderId="13" xfId="0" applyNumberFormat="1" applyFont="1" applyBorder="1" applyAlignment="1">
      <alignment horizontal="center"/>
    </xf>
    <xf numFmtId="0" fontId="0" fillId="0" borderId="22" xfId="0" applyBorder="1"/>
    <xf numFmtId="0" fontId="5" fillId="0" borderId="22" xfId="0" applyFont="1" applyBorder="1"/>
    <xf numFmtId="41" fontId="5" fillId="2" borderId="16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0" fillId="0" borderId="21" xfId="0" applyBorder="1"/>
    <xf numFmtId="41" fontId="0" fillId="0" borderId="21" xfId="0" applyNumberFormat="1" applyBorder="1"/>
    <xf numFmtId="0" fontId="0" fillId="0" borderId="3" xfId="0" applyBorder="1"/>
    <xf numFmtId="0" fontId="5" fillId="0" borderId="8" xfId="0" applyFont="1" applyBorder="1"/>
    <xf numFmtId="41" fontId="5" fillId="0" borderId="13" xfId="1" applyNumberFormat="1" applyFont="1" applyBorder="1"/>
    <xf numFmtId="0" fontId="8" fillId="0" borderId="0" xfId="0" applyFont="1"/>
    <xf numFmtId="0" fontId="8" fillId="0" borderId="9" xfId="0" applyFont="1" applyBorder="1"/>
    <xf numFmtId="0" fontId="4" fillId="0" borderId="11" xfId="0" applyFont="1" applyBorder="1"/>
    <xf numFmtId="41" fontId="0" fillId="0" borderId="9" xfId="0" applyNumberFormat="1" applyBorder="1"/>
    <xf numFmtId="0" fontId="0" fillId="0" borderId="23" xfId="0" applyBorder="1"/>
    <xf numFmtId="0" fontId="5" fillId="0" borderId="19" xfId="0" applyFont="1" applyBorder="1"/>
    <xf numFmtId="41" fontId="5" fillId="2" borderId="20" xfId="0" applyNumberFormat="1" applyFont="1" applyFill="1" applyBorder="1" applyAlignment="1">
      <alignment horizontal="center"/>
    </xf>
    <xf numFmtId="41" fontId="0" fillId="0" borderId="0" xfId="0" applyNumberFormat="1"/>
    <xf numFmtId="164" fontId="0" fillId="0" borderId="9" xfId="0" applyNumberFormat="1" applyBorder="1"/>
    <xf numFmtId="41" fontId="2" fillId="0" borderId="8" xfId="0" applyNumberFormat="1" applyFont="1" applyBorder="1"/>
    <xf numFmtId="164" fontId="0" fillId="0" borderId="4" xfId="0" applyNumberFormat="1" applyBorder="1"/>
    <xf numFmtId="164" fontId="0" fillId="0" borderId="6" xfId="1" applyNumberFormat="1" applyFont="1" applyBorder="1"/>
    <xf numFmtId="41" fontId="0" fillId="0" borderId="7" xfId="0" applyNumberFormat="1" applyBorder="1"/>
    <xf numFmtId="164" fontId="0" fillId="0" borderId="13" xfId="1" applyNumberFormat="1" applyFont="1" applyBorder="1"/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4" xfId="0" applyFont="1" applyBorder="1"/>
    <xf numFmtId="4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0" borderId="11" xfId="0" applyNumberFormat="1" applyBorder="1"/>
    <xf numFmtId="41" fontId="5" fillId="0" borderId="11" xfId="0" applyNumberFormat="1" applyFont="1" applyBorder="1"/>
    <xf numFmtId="41" fontId="2" fillId="0" borderId="5" xfId="0" applyNumberFormat="1" applyFont="1" applyBorder="1"/>
    <xf numFmtId="41" fontId="5" fillId="0" borderId="12" xfId="0" applyNumberFormat="1" applyFont="1" applyBorder="1" applyAlignment="1">
      <alignment horizontal="right"/>
    </xf>
    <xf numFmtId="41" fontId="5" fillId="0" borderId="7" xfId="0" applyNumberFormat="1" applyFont="1" applyBorder="1"/>
    <xf numFmtId="41" fontId="5" fillId="0" borderId="12" xfId="0" applyNumberFormat="1" applyFont="1" applyBorder="1" applyAlignment="1">
      <alignment horizontal="center"/>
    </xf>
    <xf numFmtId="41" fontId="5" fillId="2" borderId="17" xfId="0" applyNumberFormat="1" applyFont="1" applyFill="1" applyBorder="1" applyAlignment="1">
      <alignment horizontal="center"/>
    </xf>
    <xf numFmtId="41" fontId="5" fillId="0" borderId="12" xfId="1" applyNumberFormat="1" applyFont="1" applyBorder="1"/>
    <xf numFmtId="164" fontId="0" fillId="0" borderId="6" xfId="0" applyNumberFormat="1" applyBorder="1"/>
    <xf numFmtId="41" fontId="0" fillId="0" borderId="1" xfId="0" applyNumberFormat="1" applyBorder="1"/>
    <xf numFmtId="41" fontId="0" fillId="2" borderId="16" xfId="0" applyNumberFormat="1" applyFill="1" applyBorder="1"/>
    <xf numFmtId="41" fontId="5" fillId="2" borderId="16" xfId="0" applyNumberFormat="1" applyFont="1" applyFill="1" applyBorder="1"/>
    <xf numFmtId="41" fontId="5" fillId="0" borderId="0" xfId="0" applyNumberFormat="1" applyFont="1"/>
    <xf numFmtId="41" fontId="0" fillId="0" borderId="14" xfId="0" applyNumberFormat="1" applyBorder="1"/>
    <xf numFmtId="0" fontId="4" fillId="0" borderId="2" xfId="0" applyFon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41" fontId="5" fillId="0" borderId="16" xfId="0" applyNumberFormat="1" applyFont="1" applyBorder="1"/>
    <xf numFmtId="41" fontId="5" fillId="0" borderId="16" xfId="0" applyNumberFormat="1" applyFont="1" applyBorder="1" applyAlignment="1">
      <alignment horizontal="center"/>
    </xf>
    <xf numFmtId="41" fontId="5" fillId="0" borderId="15" xfId="0" applyNumberFormat="1" applyFont="1" applyBorder="1"/>
    <xf numFmtId="41" fontId="5" fillId="0" borderId="15" xfId="0" applyNumberFormat="1" applyFont="1" applyBorder="1" applyAlignment="1">
      <alignment horizontal="right"/>
    </xf>
    <xf numFmtId="41" fontId="4" fillId="0" borderId="4" xfId="0" applyNumberFormat="1" applyFon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0" fontId="4" fillId="0" borderId="14" xfId="0" applyFont="1" applyBorder="1"/>
    <xf numFmtId="41" fontId="4" fillId="3" borderId="4" xfId="0" applyNumberFormat="1" applyFont="1" applyFill="1" applyBorder="1" applyAlignment="1">
      <alignment horizontal="right"/>
    </xf>
    <xf numFmtId="41" fontId="0" fillId="0" borderId="2" xfId="0" applyNumberFormat="1" applyBorder="1"/>
    <xf numFmtId="41" fontId="5" fillId="2" borderId="18" xfId="0" applyNumberFormat="1" applyFont="1" applyFill="1" applyBorder="1"/>
    <xf numFmtId="41" fontId="0" fillId="0" borderId="7" xfId="0" applyNumberFormat="1" applyBorder="1" applyAlignment="1">
      <alignment horizontal="right"/>
    </xf>
    <xf numFmtId="41" fontId="0" fillId="0" borderId="0" xfId="0" applyNumberFormat="1" applyBorder="1"/>
    <xf numFmtId="0" fontId="5" fillId="0" borderId="0" xfId="0" applyFont="1" applyBorder="1"/>
    <xf numFmtId="41" fontId="5" fillId="0" borderId="0" xfId="0" applyNumberFormat="1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1" fontId="5" fillId="0" borderId="24" xfId="0" applyNumberFormat="1" applyFon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5" fillId="0" borderId="8" xfId="0" applyNumberFormat="1" applyFont="1" applyBorder="1" applyAlignment="1">
      <alignment horizontal="center"/>
    </xf>
    <xf numFmtId="41" fontId="5" fillId="0" borderId="25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41" fontId="5" fillId="0" borderId="26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41" fontId="5" fillId="0" borderId="6" xfId="0" applyNumberFormat="1" applyFont="1" applyBorder="1" applyAlignment="1">
      <alignment horizontal="center"/>
    </xf>
    <xf numFmtId="164" fontId="0" fillId="0" borderId="7" xfId="1" applyNumberFormat="1" applyFont="1" applyBorder="1"/>
    <xf numFmtId="0" fontId="0" fillId="0" borderId="0" xfId="0" applyBorder="1"/>
    <xf numFmtId="41" fontId="0" fillId="0" borderId="5" xfId="0" applyNumberFormat="1" applyBorder="1"/>
    <xf numFmtId="41" fontId="2" fillId="0" borderId="13" xfId="0" applyNumberFormat="1" applyFont="1" applyBorder="1"/>
    <xf numFmtId="41" fontId="2" fillId="0" borderId="12" xfId="0" applyNumberFormat="1" applyFont="1" applyBorder="1"/>
    <xf numFmtId="49" fontId="4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urport%20Town%20Council/1.%20New%20i%20drive%20Layout/1d%20Finance/Budgets%20Post%202016-17/Budget%20-%20Revised%202022-23%20&amp;%20Budget%202023-24/Budget%20Working%20Papers%20Dec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es"/>
      <sheetName val="Cemetery income"/>
      <sheetName val="Civic Offices rent income"/>
    </sheetNames>
    <sheetDataSet>
      <sheetData sheetId="0"/>
      <sheetData sheetId="1">
        <row r="10">
          <cell r="D10">
            <v>40000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8789B-725E-4467-B0F1-60E97B800989}">
  <sheetPr>
    <pageSetUpPr fitToPage="1"/>
  </sheetPr>
  <dimension ref="B5:H38"/>
  <sheetViews>
    <sheetView view="pageLayout" topLeftCell="A43" zoomScaleNormal="100" workbookViewId="0">
      <selection activeCell="F2" sqref="F2"/>
    </sheetView>
  </sheetViews>
  <sheetFormatPr defaultRowHeight="15" x14ac:dyDescent="0.25"/>
  <cols>
    <col min="1" max="1" width="2.7109375" customWidth="1"/>
    <col min="2" max="2" width="9" customWidth="1"/>
    <col min="3" max="3" width="42.42578125" customWidth="1"/>
    <col min="4" max="4" width="9" customWidth="1"/>
    <col min="7" max="7" width="10.28515625" customWidth="1"/>
    <col min="8" max="8" width="11" customWidth="1"/>
  </cols>
  <sheetData>
    <row r="5" spans="2:8" x14ac:dyDescent="0.25">
      <c r="B5" s="89" t="s">
        <v>101</v>
      </c>
      <c r="C5" s="84"/>
      <c r="D5" s="2" t="s">
        <v>0</v>
      </c>
      <c r="E5" s="2" t="s">
        <v>0</v>
      </c>
      <c r="F5" s="91" t="s">
        <v>0</v>
      </c>
      <c r="G5" s="2" t="s">
        <v>104</v>
      </c>
      <c r="H5" s="2" t="s">
        <v>105</v>
      </c>
    </row>
    <row r="6" spans="2:8" x14ac:dyDescent="0.25">
      <c r="B6" s="90" t="s">
        <v>1</v>
      </c>
      <c r="C6" s="85"/>
      <c r="D6" s="4"/>
      <c r="E6" s="4" t="s">
        <v>1</v>
      </c>
      <c r="F6" s="3" t="s">
        <v>102</v>
      </c>
      <c r="G6" s="10"/>
      <c r="H6" s="10"/>
    </row>
    <row r="7" spans="2:8" x14ac:dyDescent="0.25">
      <c r="B7" s="17"/>
      <c r="C7" s="86"/>
      <c r="D7" s="7" t="s">
        <v>2</v>
      </c>
      <c r="E7" s="7" t="s">
        <v>107</v>
      </c>
      <c r="F7" s="92" t="s">
        <v>103</v>
      </c>
      <c r="G7" s="7" t="s">
        <v>2</v>
      </c>
      <c r="H7" s="7" t="s">
        <v>106</v>
      </c>
    </row>
    <row r="8" spans="2:8" x14ac:dyDescent="0.25">
      <c r="B8" s="89" t="s">
        <v>4</v>
      </c>
      <c r="C8" s="31"/>
      <c r="D8" s="4" t="s">
        <v>4</v>
      </c>
      <c r="E8" s="110" t="s">
        <v>4</v>
      </c>
      <c r="F8" s="88" t="s">
        <v>4</v>
      </c>
      <c r="G8" s="4" t="s">
        <v>4</v>
      </c>
      <c r="H8" s="4" t="s">
        <v>4</v>
      </c>
    </row>
    <row r="9" spans="2:8" x14ac:dyDescent="0.25">
      <c r="B9" s="120">
        <f>Detailed!B38</f>
        <v>50386</v>
      </c>
      <c r="C9" s="57" t="s">
        <v>3</v>
      </c>
      <c r="D9" s="45">
        <f>Detailed!I38</f>
        <v>52664</v>
      </c>
      <c r="E9" s="45">
        <f>Detailed!J38</f>
        <v>34839.823499999999</v>
      </c>
      <c r="F9" s="45">
        <f>Detailed!K38</f>
        <v>46634.75</v>
      </c>
      <c r="G9" s="77">
        <f>Detailed!L38</f>
        <v>48984.5</v>
      </c>
      <c r="H9" s="45">
        <f>Detailed!M38</f>
        <v>50603.725000000006</v>
      </c>
    </row>
    <row r="10" spans="2:8" x14ac:dyDescent="0.25">
      <c r="B10" s="106">
        <f>Detailed!B66</f>
        <v>49989</v>
      </c>
      <c r="C10" s="119" t="s">
        <v>28</v>
      </c>
      <c r="D10" s="45">
        <f>Detailed!I66</f>
        <v>69768</v>
      </c>
      <c r="E10" s="45">
        <f>Detailed!J66</f>
        <v>40443.119096774193</v>
      </c>
      <c r="F10" s="45">
        <f>Detailed!K66</f>
        <v>62494.129032258061</v>
      </c>
      <c r="G10" s="77">
        <f>Detailed!L66</f>
        <v>47133.032258064515</v>
      </c>
      <c r="H10" s="45">
        <f>Detailed!M66</f>
        <v>49467.683870967739</v>
      </c>
    </row>
    <row r="11" spans="2:8" x14ac:dyDescent="0.25">
      <c r="B11" s="106">
        <f>Detailed!B90</f>
        <v>9187</v>
      </c>
      <c r="C11" s="119" t="s">
        <v>37</v>
      </c>
      <c r="D11" s="45">
        <f>Detailed!I90</f>
        <v>13420</v>
      </c>
      <c r="E11" s="45">
        <f>Detailed!J90</f>
        <v>-3277</v>
      </c>
      <c r="F11" s="45">
        <f>Detailed!K90</f>
        <v>6120</v>
      </c>
      <c r="G11" s="77">
        <f>Detailed!L90</f>
        <v>12920</v>
      </c>
      <c r="H11" s="45">
        <f>Detailed!M90</f>
        <v>12920</v>
      </c>
    </row>
    <row r="12" spans="2:8" x14ac:dyDescent="0.25">
      <c r="B12" s="106">
        <f>Detailed!B130</f>
        <v>110054</v>
      </c>
      <c r="C12" s="119" t="s">
        <v>46</v>
      </c>
      <c r="D12" s="45">
        <f>Detailed!I130</f>
        <v>126604</v>
      </c>
      <c r="E12" s="45">
        <f>Detailed!J130</f>
        <v>85739.237596774197</v>
      </c>
      <c r="F12" s="45">
        <f>Detailed!K130</f>
        <v>122559.37903225806</v>
      </c>
      <c r="G12" s="77">
        <f>Detailed!L130</f>
        <v>129589.53225806452</v>
      </c>
      <c r="H12" s="45">
        <f>Detailed!M130</f>
        <v>134616.65887096775</v>
      </c>
    </row>
    <row r="13" spans="2:8" x14ac:dyDescent="0.25">
      <c r="B13" s="106">
        <f>Detailed!B162</f>
        <v>12272</v>
      </c>
      <c r="C13" s="119" t="s">
        <v>65</v>
      </c>
      <c r="D13" s="45">
        <f>Detailed!I162</f>
        <v>12745</v>
      </c>
      <c r="E13" s="45">
        <f>Detailed!J162</f>
        <v>29203.962862903223</v>
      </c>
      <c r="F13" s="45">
        <f>Detailed!K162</f>
        <v>50809.108870967742</v>
      </c>
      <c r="G13" s="77">
        <f>Detailed!L162</f>
        <v>55232.620967741925</v>
      </c>
      <c r="H13" s="45">
        <f>Detailed!M162</f>
        <v>59883.25201612903</v>
      </c>
    </row>
    <row r="14" spans="2:8" x14ac:dyDescent="0.25">
      <c r="B14" s="106">
        <f>Detailed!B183</f>
        <v>13810</v>
      </c>
      <c r="C14" s="119" t="s">
        <v>73</v>
      </c>
      <c r="D14" s="45">
        <f>Detailed!I183</f>
        <v>9418.9130434782637</v>
      </c>
      <c r="E14" s="45">
        <f>Detailed!J183</f>
        <v>5093.5150161290312</v>
      </c>
      <c r="F14" s="45">
        <f>Detailed!K183</f>
        <v>9431.6048387096762</v>
      </c>
      <c r="G14" s="77">
        <f>Detailed!L183</f>
        <v>9339.2587096774187</v>
      </c>
      <c r="H14" s="45">
        <f>Detailed!M183</f>
        <v>9946.7556451612891</v>
      </c>
    </row>
    <row r="15" spans="2:8" x14ac:dyDescent="0.25">
      <c r="B15" s="106">
        <f>Detailed!B217</f>
        <v>13396</v>
      </c>
      <c r="C15" s="119" t="s">
        <v>77</v>
      </c>
      <c r="D15" s="45">
        <f>Detailed!I217</f>
        <v>4900</v>
      </c>
      <c r="E15" s="45">
        <f>Detailed!J217</f>
        <v>18202</v>
      </c>
      <c r="F15" s="45">
        <f>Detailed!K217</f>
        <v>55963</v>
      </c>
      <c r="G15" s="77">
        <f>Detailed!L217</f>
        <v>1500</v>
      </c>
      <c r="H15" s="45">
        <f>Detailed!M217</f>
        <v>5000</v>
      </c>
    </row>
    <row r="16" spans="2:8" x14ac:dyDescent="0.25">
      <c r="B16" s="106">
        <f>Detailed!B240</f>
        <v>1202</v>
      </c>
      <c r="C16" s="119" t="s">
        <v>82</v>
      </c>
      <c r="D16" s="45">
        <f>Detailed!I240</f>
        <v>4200</v>
      </c>
      <c r="E16" s="45">
        <f>Detailed!J240</f>
        <v>-16652</v>
      </c>
      <c r="F16" s="45">
        <f>Detailed!K240</f>
        <v>10259</v>
      </c>
      <c r="G16" s="77">
        <f>Detailed!L240</f>
        <v>8700</v>
      </c>
      <c r="H16" s="45">
        <f>Detailed!M240</f>
        <v>8700</v>
      </c>
    </row>
    <row r="17" spans="2:8" x14ac:dyDescent="0.25">
      <c r="B17" s="106">
        <f>Detailed!B255</f>
        <v>67939</v>
      </c>
      <c r="C17" s="119" t="s">
        <v>90</v>
      </c>
      <c r="D17" s="45">
        <f>Detailed!I255</f>
        <v>74500</v>
      </c>
      <c r="E17" s="45">
        <f>Detailed!J255</f>
        <v>61832</v>
      </c>
      <c r="F17" s="45">
        <f>Detailed!K255</f>
        <v>73500</v>
      </c>
      <c r="G17" s="77">
        <f>Detailed!L255</f>
        <v>82300</v>
      </c>
      <c r="H17" s="45">
        <f>Detailed!M255</f>
        <v>86500</v>
      </c>
    </row>
    <row r="18" spans="2:8" x14ac:dyDescent="0.25">
      <c r="B18" s="106">
        <f>Detailed!B265</f>
        <v>5762</v>
      </c>
      <c r="C18" s="119" t="s">
        <v>93</v>
      </c>
      <c r="D18" s="45">
        <f>Detailed!I265</f>
        <v>2100</v>
      </c>
      <c r="E18" s="45">
        <f>Detailed!J265</f>
        <v>-1125</v>
      </c>
      <c r="F18" s="45">
        <f>Detailed!K265</f>
        <v>-9500</v>
      </c>
      <c r="G18" s="77">
        <f>Detailed!L265</f>
        <v>-2200</v>
      </c>
      <c r="H18" s="45">
        <f>Detailed!M265</f>
        <v>-2560</v>
      </c>
    </row>
    <row r="19" spans="2:8" x14ac:dyDescent="0.25">
      <c r="B19" s="10"/>
      <c r="D19" s="10"/>
      <c r="E19" s="10"/>
      <c r="F19" s="10"/>
      <c r="H19" s="10"/>
    </row>
    <row r="20" spans="2:8" x14ac:dyDescent="0.25">
      <c r="B20" s="50">
        <f>SUM(B9:B18)</f>
        <v>333997</v>
      </c>
      <c r="C20" s="32" t="s">
        <v>26</v>
      </c>
      <c r="D20" s="121">
        <f>SUM(D9:D18)</f>
        <v>370319.91304347827</v>
      </c>
      <c r="E20" s="121">
        <f t="shared" ref="E20:H20" si="0">SUM(E9:E18)</f>
        <v>254299.65807258064</v>
      </c>
      <c r="F20" s="121">
        <f t="shared" si="0"/>
        <v>428270.97177419357</v>
      </c>
      <c r="G20" s="102">
        <f t="shared" si="0"/>
        <v>393498.94419354841</v>
      </c>
      <c r="H20" s="121">
        <f t="shared" si="0"/>
        <v>415078.07540322578</v>
      </c>
    </row>
    <row r="21" spans="2:8" x14ac:dyDescent="0.25">
      <c r="B21" s="10"/>
      <c r="D21" s="10"/>
      <c r="E21" s="10"/>
      <c r="F21" s="10"/>
      <c r="H21" s="10"/>
    </row>
    <row r="22" spans="2:8" x14ac:dyDescent="0.25">
      <c r="B22" s="45">
        <v>-305245</v>
      </c>
      <c r="C22" s="57" t="s">
        <v>127</v>
      </c>
      <c r="D22" s="45">
        <f>-7056*47.6</f>
        <v>-335865.60000000003</v>
      </c>
      <c r="E22" s="45">
        <v>-335866</v>
      </c>
      <c r="F22" s="45">
        <f>-7056*47.6</f>
        <v>-335865.60000000003</v>
      </c>
      <c r="G22" s="77">
        <f>-7093*56.6</f>
        <v>-401463.8</v>
      </c>
      <c r="H22" s="80">
        <f>G22*1.05</f>
        <v>-421536.99</v>
      </c>
    </row>
    <row r="23" spans="2:8" x14ac:dyDescent="0.25">
      <c r="B23" s="45"/>
      <c r="C23" s="57" t="s">
        <v>149</v>
      </c>
      <c r="D23" s="45"/>
      <c r="E23" s="10"/>
      <c r="F23" s="45">
        <v>-26000</v>
      </c>
      <c r="G23" s="77"/>
      <c r="H23" s="10"/>
    </row>
    <row r="24" spans="2:8" x14ac:dyDescent="0.25">
      <c r="B24" s="45"/>
      <c r="C24" s="57" t="s">
        <v>142</v>
      </c>
      <c r="D24" s="45">
        <v>-22000</v>
      </c>
      <c r="E24" s="10"/>
      <c r="F24" s="45">
        <f>-15215-9000</f>
        <v>-24215</v>
      </c>
      <c r="G24">
        <v>0</v>
      </c>
      <c r="H24" s="10"/>
    </row>
    <row r="25" spans="2:8" x14ac:dyDescent="0.25">
      <c r="B25" s="45"/>
      <c r="C25" s="57" t="s">
        <v>143</v>
      </c>
      <c r="D25" s="45">
        <v>-1965</v>
      </c>
      <c r="E25" s="17"/>
      <c r="F25" s="45">
        <f>-6500-1965</f>
        <v>-8465</v>
      </c>
      <c r="G25">
        <v>0</v>
      </c>
      <c r="H25" s="17"/>
    </row>
    <row r="26" spans="2:8" ht="15.75" thickBot="1" x14ac:dyDescent="0.3">
      <c r="B26" s="103">
        <f>SUM(B20:B25)</f>
        <v>28752</v>
      </c>
      <c r="C26" s="32" t="s">
        <v>122</v>
      </c>
      <c r="D26" s="50">
        <f>SUM(D20:D25)</f>
        <v>10489.313043478236</v>
      </c>
      <c r="E26" s="50">
        <f t="shared" ref="E26:H26" si="1">SUM(E20:E25)</f>
        <v>-81566.341927419358</v>
      </c>
      <c r="F26" s="93">
        <f t="shared" si="1"/>
        <v>33725.37177419354</v>
      </c>
      <c r="G26" s="50">
        <f t="shared" si="1"/>
        <v>-7964.8558064515819</v>
      </c>
      <c r="H26" s="66">
        <f t="shared" si="1"/>
        <v>-6458.9145967742079</v>
      </c>
    </row>
    <row r="27" spans="2:8" ht="15.75" thickTop="1" x14ac:dyDescent="0.25">
      <c r="B27" s="45"/>
      <c r="F27" s="15"/>
      <c r="G27" s="15"/>
      <c r="H27" s="21"/>
    </row>
    <row r="28" spans="2:8" x14ac:dyDescent="0.25">
      <c r="B28" s="45"/>
      <c r="F28" s="10"/>
      <c r="G28" s="10"/>
      <c r="H28" s="21"/>
    </row>
    <row r="29" spans="2:8" x14ac:dyDescent="0.25">
      <c r="B29" s="45"/>
      <c r="C29" s="32" t="s">
        <v>123</v>
      </c>
      <c r="F29" s="10"/>
      <c r="G29" s="10"/>
      <c r="H29" s="21"/>
    </row>
    <row r="30" spans="2:8" x14ac:dyDescent="0.25">
      <c r="B30" s="45"/>
      <c r="F30" s="10"/>
      <c r="G30" s="10"/>
      <c r="H30" s="21"/>
    </row>
    <row r="31" spans="2:8" x14ac:dyDescent="0.25">
      <c r="B31" s="45">
        <v>126819</v>
      </c>
      <c r="C31" s="77" t="s">
        <v>124</v>
      </c>
      <c r="F31" s="45">
        <f>B35</f>
        <v>98067</v>
      </c>
      <c r="G31" s="45">
        <f>F35</f>
        <v>64341.62822580646</v>
      </c>
      <c r="H31" s="73">
        <f>G35</f>
        <v>72306.484032258042</v>
      </c>
    </row>
    <row r="32" spans="2:8" x14ac:dyDescent="0.25">
      <c r="B32" s="45"/>
      <c r="C32" s="77"/>
      <c r="F32" s="10"/>
      <c r="G32" s="10"/>
      <c r="H32" s="21"/>
    </row>
    <row r="33" spans="2:8" x14ac:dyDescent="0.25">
      <c r="B33" s="45">
        <v>28752</v>
      </c>
      <c r="C33" s="77" t="s">
        <v>125</v>
      </c>
      <c r="F33" s="45">
        <f>F26</f>
        <v>33725.37177419354</v>
      </c>
      <c r="G33" s="45">
        <f>G26</f>
        <v>-7964.8558064515819</v>
      </c>
      <c r="H33" s="73">
        <f>H26</f>
        <v>-6458.9145967742079</v>
      </c>
    </row>
    <row r="34" spans="2:8" x14ac:dyDescent="0.25">
      <c r="B34" s="45"/>
      <c r="C34" s="77"/>
      <c r="F34" s="10"/>
      <c r="G34" s="10"/>
      <c r="H34" s="21"/>
    </row>
    <row r="35" spans="2:8" ht="15.75" thickBot="1" x14ac:dyDescent="0.3">
      <c r="B35" s="104">
        <f>B31-B33</f>
        <v>98067</v>
      </c>
      <c r="C35" s="105" t="s">
        <v>126</v>
      </c>
      <c r="F35" s="104">
        <f>F31-F33</f>
        <v>64341.62822580646</v>
      </c>
      <c r="G35" s="104">
        <f>G31-G33</f>
        <v>72306.484032258042</v>
      </c>
      <c r="H35" s="122">
        <f>H31-H33</f>
        <v>78765.39862903225</v>
      </c>
    </row>
    <row r="36" spans="2:8" ht="15.75" thickTop="1" x14ac:dyDescent="0.25"/>
    <row r="38" spans="2:8" x14ac:dyDescent="0.25">
      <c r="E38" s="77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&amp;CSTOURPORT-ON-SEVERN TOWN COUNCIL
FINANCE COMMITTEE
&amp;14BUDGET 2024/25 - SUMMARY&amp;RAgenda Item No. 9
Appendix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A4A2D-17C3-42E4-8FE6-FB8ADDA26B0A}">
  <dimension ref="B2:M267"/>
  <sheetViews>
    <sheetView view="pageBreakPreview" zoomScale="60" zoomScaleNormal="100" workbookViewId="0">
      <selection activeCell="M210" sqref="M210"/>
    </sheetView>
  </sheetViews>
  <sheetFormatPr defaultRowHeight="15" x14ac:dyDescent="0.25"/>
  <cols>
    <col min="1" max="1" width="2.7109375" customWidth="1"/>
    <col min="2" max="2" width="11.42578125" customWidth="1"/>
    <col min="3" max="3" width="1.7109375" customWidth="1"/>
    <col min="4" max="4" width="1.42578125" customWidth="1"/>
    <col min="5" max="5" width="1.85546875" customWidth="1"/>
    <col min="6" max="6" width="14.42578125" customWidth="1"/>
    <col min="7" max="7" width="1.5703125" customWidth="1"/>
    <col min="8" max="8" width="13.7109375" customWidth="1"/>
    <col min="9" max="9" width="12.85546875" customWidth="1"/>
    <col min="10" max="10" width="11.5703125" customWidth="1"/>
    <col min="11" max="12" width="11.140625" customWidth="1"/>
    <col min="13" max="13" width="11.42578125" customWidth="1"/>
  </cols>
  <sheetData>
    <row r="2" spans="2:13" x14ac:dyDescent="0.25">
      <c r="B2" s="89" t="s">
        <v>101</v>
      </c>
      <c r="C2" s="84"/>
      <c r="D2" s="1"/>
      <c r="E2" s="1"/>
      <c r="F2" s="1"/>
      <c r="G2" s="1"/>
      <c r="H2" s="1"/>
      <c r="I2" s="2" t="s">
        <v>0</v>
      </c>
      <c r="J2" s="2" t="s">
        <v>0</v>
      </c>
      <c r="K2" s="91" t="s">
        <v>0</v>
      </c>
      <c r="L2" s="2" t="s">
        <v>104</v>
      </c>
      <c r="M2" s="2" t="s">
        <v>105</v>
      </c>
    </row>
    <row r="3" spans="2:13" x14ac:dyDescent="0.25">
      <c r="B3" s="90" t="s">
        <v>1</v>
      </c>
      <c r="C3" s="85"/>
      <c r="D3" s="3"/>
      <c r="E3" s="3"/>
      <c r="F3" s="3"/>
      <c r="G3" s="3"/>
      <c r="H3" s="3"/>
      <c r="I3" s="4"/>
      <c r="J3" s="4" t="s">
        <v>1</v>
      </c>
      <c r="K3" s="3" t="s">
        <v>102</v>
      </c>
      <c r="L3" s="10"/>
      <c r="M3" s="10"/>
    </row>
    <row r="4" spans="2:13" x14ac:dyDescent="0.25">
      <c r="B4" s="17"/>
      <c r="C4" s="86"/>
      <c r="D4" s="5"/>
      <c r="E4" s="5"/>
      <c r="F4" s="5"/>
      <c r="G4" s="5"/>
      <c r="H4" s="6"/>
      <c r="I4" s="7" t="s">
        <v>2</v>
      </c>
      <c r="J4" s="7" t="s">
        <v>107</v>
      </c>
      <c r="K4" s="92" t="s">
        <v>103</v>
      </c>
      <c r="L4" s="7" t="s">
        <v>2</v>
      </c>
      <c r="M4" s="7" t="s">
        <v>106</v>
      </c>
    </row>
    <row r="5" spans="2:13" x14ac:dyDescent="0.25">
      <c r="B5" s="89" t="s">
        <v>4</v>
      </c>
      <c r="C5" s="31" t="s">
        <v>3</v>
      </c>
      <c r="D5" s="8"/>
      <c r="E5" s="8"/>
      <c r="F5" s="8"/>
      <c r="G5" s="8"/>
      <c r="H5" s="8"/>
      <c r="I5" s="4" t="s">
        <v>4</v>
      </c>
      <c r="J5" s="4" t="s">
        <v>4</v>
      </c>
      <c r="K5" s="88" t="s">
        <v>4</v>
      </c>
      <c r="L5" s="4" t="s">
        <v>4</v>
      </c>
      <c r="M5" s="4" t="s">
        <v>4</v>
      </c>
    </row>
    <row r="6" spans="2:13" x14ac:dyDescent="0.25">
      <c r="B6" s="10"/>
      <c r="C6" s="25"/>
      <c r="D6" t="s">
        <v>5</v>
      </c>
      <c r="I6" s="10"/>
      <c r="J6" s="21"/>
      <c r="K6" s="10"/>
      <c r="M6" s="10"/>
    </row>
    <row r="7" spans="2:13" x14ac:dyDescent="0.25">
      <c r="B7" s="10"/>
      <c r="C7" s="25"/>
      <c r="E7" t="s">
        <v>6</v>
      </c>
      <c r="I7" s="10"/>
      <c r="J7" s="21"/>
      <c r="K7" s="10"/>
      <c r="M7" s="10"/>
    </row>
    <row r="8" spans="2:13" x14ac:dyDescent="0.25">
      <c r="B8" s="80">
        <v>230397</v>
      </c>
      <c r="C8" s="25"/>
      <c r="F8" t="s">
        <v>7</v>
      </c>
      <c r="I8" s="11">
        <v>248000</v>
      </c>
      <c r="J8" s="11">
        <v>163202</v>
      </c>
      <c r="K8" s="80">
        <v>241000</v>
      </c>
      <c r="L8" s="80">
        <v>254000</v>
      </c>
      <c r="M8" s="80">
        <v>266700</v>
      </c>
    </row>
    <row r="9" spans="2:13" x14ac:dyDescent="0.25">
      <c r="B9" s="101">
        <v>-204636</v>
      </c>
      <c r="C9" s="87"/>
      <c r="D9" s="12"/>
      <c r="E9" s="12"/>
      <c r="F9" s="12" t="s">
        <v>8</v>
      </c>
      <c r="G9" s="12"/>
      <c r="H9" s="12"/>
      <c r="I9" s="13">
        <v>-220286</v>
      </c>
      <c r="J9" s="78">
        <f>J8*(I9/I8)</f>
        <v>-144964.1765</v>
      </c>
      <c r="K9" s="78">
        <f>K8*(I9/I8)</f>
        <v>-214068.25</v>
      </c>
      <c r="L9" s="78">
        <f>L8*(I9/I8)</f>
        <v>-225615.5</v>
      </c>
      <c r="M9" s="78">
        <f>M8*(I9/I8)</f>
        <v>-236896.27499999999</v>
      </c>
    </row>
    <row r="10" spans="2:13" x14ac:dyDescent="0.25">
      <c r="B10" s="50">
        <f t="shared" ref="B10" si="0">SUM(B8:B9)</f>
        <v>25761</v>
      </c>
      <c r="C10" s="18"/>
      <c r="D10" s="6"/>
      <c r="E10" s="6"/>
      <c r="F10" s="6" t="s">
        <v>9</v>
      </c>
      <c r="G10" s="6"/>
      <c r="H10" s="6"/>
      <c r="I10" s="14">
        <f t="shared" ref="I10:M10" si="1">SUM(I8:I9)</f>
        <v>27714</v>
      </c>
      <c r="J10" s="50">
        <f t="shared" si="1"/>
        <v>18237.823499999999</v>
      </c>
      <c r="K10" s="50">
        <f t="shared" si="1"/>
        <v>26931.75</v>
      </c>
      <c r="L10" s="93">
        <f t="shared" si="1"/>
        <v>28384.5</v>
      </c>
      <c r="M10" s="50">
        <f t="shared" si="1"/>
        <v>29803.725000000006</v>
      </c>
    </row>
    <row r="11" spans="2:13" x14ac:dyDescent="0.25">
      <c r="B11" s="10"/>
      <c r="C11" s="25"/>
      <c r="I11" s="10"/>
      <c r="J11" s="21"/>
      <c r="K11" s="10"/>
      <c r="M11" s="10"/>
    </row>
    <row r="12" spans="2:13" x14ac:dyDescent="0.25">
      <c r="B12" s="81">
        <v>1619</v>
      </c>
      <c r="C12" s="18"/>
      <c r="D12" s="6"/>
      <c r="E12" s="6"/>
      <c r="F12" s="6" t="s">
        <v>10</v>
      </c>
      <c r="G12" s="6"/>
      <c r="H12" s="6"/>
      <c r="I12" s="16">
        <v>700</v>
      </c>
      <c r="J12" s="16">
        <v>527</v>
      </c>
      <c r="K12" s="16">
        <v>700</v>
      </c>
      <c r="L12" s="16">
        <v>700</v>
      </c>
      <c r="M12" s="16">
        <v>700</v>
      </c>
    </row>
    <row r="13" spans="2:13" x14ac:dyDescent="0.25">
      <c r="B13" s="10"/>
      <c r="C13" s="25"/>
      <c r="E13" t="s">
        <v>11</v>
      </c>
      <c r="I13" s="10"/>
      <c r="J13" s="21"/>
      <c r="K13" s="10"/>
      <c r="L13" s="10"/>
      <c r="M13" s="10"/>
    </row>
    <row r="14" spans="2:13" x14ac:dyDescent="0.25">
      <c r="B14" s="81">
        <v>371</v>
      </c>
      <c r="C14" s="18"/>
      <c r="D14" s="6"/>
      <c r="E14" s="6"/>
      <c r="F14" s="6" t="s">
        <v>12</v>
      </c>
      <c r="G14" s="6"/>
      <c r="H14" s="6"/>
      <c r="I14" s="17">
        <v>100</v>
      </c>
      <c r="J14" s="17"/>
      <c r="K14" s="17">
        <v>100</v>
      </c>
      <c r="L14" s="17">
        <v>100</v>
      </c>
      <c r="M14" s="17">
        <v>100</v>
      </c>
    </row>
    <row r="15" spans="2:13" x14ac:dyDescent="0.25">
      <c r="B15" s="10"/>
      <c r="C15" s="25"/>
      <c r="I15" s="10"/>
      <c r="J15" s="21"/>
      <c r="K15" s="10"/>
      <c r="L15" s="10"/>
      <c r="M15" s="10"/>
    </row>
    <row r="16" spans="2:13" x14ac:dyDescent="0.25">
      <c r="B16" s="81">
        <v>3048</v>
      </c>
      <c r="C16" s="18"/>
      <c r="D16" s="6"/>
      <c r="E16" s="6"/>
      <c r="F16" s="6" t="s">
        <v>13</v>
      </c>
      <c r="G16" s="6"/>
      <c r="H16" s="6"/>
      <c r="I16" s="16">
        <v>3000</v>
      </c>
      <c r="J16" s="16">
        <v>2253</v>
      </c>
      <c r="K16" s="16">
        <v>3000</v>
      </c>
      <c r="L16" s="16">
        <v>3000</v>
      </c>
      <c r="M16" s="16">
        <v>3000</v>
      </c>
    </row>
    <row r="17" spans="2:13" x14ac:dyDescent="0.25">
      <c r="B17" s="10"/>
      <c r="C17" s="25"/>
      <c r="I17" s="10"/>
      <c r="J17" s="21"/>
      <c r="K17" s="10"/>
      <c r="L17" s="10"/>
      <c r="M17" s="10"/>
    </row>
    <row r="18" spans="2:13" x14ac:dyDescent="0.25">
      <c r="B18" s="81">
        <v>1123</v>
      </c>
      <c r="C18" s="18"/>
      <c r="D18" s="6"/>
      <c r="E18" s="6"/>
      <c r="F18" s="6" t="s">
        <v>14</v>
      </c>
      <c r="G18" s="6"/>
      <c r="H18" s="6"/>
      <c r="I18" s="17">
        <v>800</v>
      </c>
      <c r="J18" s="17">
        <v>520</v>
      </c>
      <c r="K18" s="17">
        <v>800</v>
      </c>
      <c r="L18" s="17">
        <v>800</v>
      </c>
      <c r="M18" s="17">
        <v>800</v>
      </c>
    </row>
    <row r="19" spans="2:13" x14ac:dyDescent="0.25">
      <c r="B19" s="10"/>
      <c r="C19" s="25"/>
      <c r="I19" s="10"/>
      <c r="J19" s="21"/>
      <c r="K19" s="10"/>
      <c r="L19" s="10"/>
      <c r="M19" s="10"/>
    </row>
    <row r="20" spans="2:13" x14ac:dyDescent="0.25">
      <c r="B20" s="81">
        <v>1560</v>
      </c>
      <c r="C20" s="18"/>
      <c r="D20" s="6"/>
      <c r="E20" s="6"/>
      <c r="F20" s="6" t="s">
        <v>15</v>
      </c>
      <c r="G20" s="6"/>
      <c r="H20" s="19"/>
      <c r="I20" s="14">
        <v>1550</v>
      </c>
      <c r="J20" s="14">
        <f>1800-1550</f>
        <v>250</v>
      </c>
      <c r="K20" s="14">
        <v>1800</v>
      </c>
      <c r="L20" s="14">
        <v>1800</v>
      </c>
      <c r="M20" s="14">
        <v>1800</v>
      </c>
    </row>
    <row r="21" spans="2:13" x14ac:dyDescent="0.25">
      <c r="B21" s="10"/>
      <c r="C21" s="25"/>
      <c r="H21" s="21"/>
      <c r="I21" s="10"/>
      <c r="J21" s="21"/>
      <c r="K21" s="10"/>
      <c r="L21" s="10"/>
      <c r="M21" s="10"/>
    </row>
    <row r="22" spans="2:13" x14ac:dyDescent="0.25">
      <c r="B22" s="81">
        <v>1814</v>
      </c>
      <c r="C22" s="18"/>
      <c r="D22" s="6"/>
      <c r="E22" s="6"/>
      <c r="F22" s="6" t="s">
        <v>16</v>
      </c>
      <c r="G22" s="6"/>
      <c r="H22" s="19"/>
      <c r="I22" s="14">
        <v>2000</v>
      </c>
      <c r="J22" s="14">
        <v>1136</v>
      </c>
      <c r="K22" s="14">
        <v>2000</v>
      </c>
      <c r="L22" s="14">
        <v>2000</v>
      </c>
      <c r="M22" s="14">
        <v>2000</v>
      </c>
    </row>
    <row r="23" spans="2:13" x14ac:dyDescent="0.25">
      <c r="B23" s="10"/>
      <c r="C23" s="25"/>
      <c r="H23" s="21"/>
      <c r="I23" s="10"/>
      <c r="J23" s="21"/>
      <c r="K23" s="10"/>
      <c r="L23" s="10"/>
      <c r="M23" s="10"/>
    </row>
    <row r="24" spans="2:13" x14ac:dyDescent="0.25">
      <c r="B24" s="81">
        <v>1000</v>
      </c>
      <c r="C24" s="18"/>
      <c r="D24" s="6"/>
      <c r="E24" s="6"/>
      <c r="F24" s="6" t="s">
        <v>17</v>
      </c>
      <c r="G24" s="6"/>
      <c r="H24" s="19"/>
      <c r="I24" s="14">
        <v>1100</v>
      </c>
      <c r="J24" s="14"/>
      <c r="K24" s="14">
        <v>1100</v>
      </c>
      <c r="L24" s="14">
        <v>1100</v>
      </c>
      <c r="M24" s="14">
        <v>1100</v>
      </c>
    </row>
    <row r="25" spans="2:13" x14ac:dyDescent="0.25">
      <c r="B25" s="10"/>
      <c r="C25" s="25"/>
      <c r="H25" s="22"/>
      <c r="I25" s="10"/>
      <c r="J25" s="21"/>
      <c r="K25" s="10"/>
      <c r="L25" s="10"/>
      <c r="M25" s="10"/>
    </row>
    <row r="26" spans="2:13" x14ac:dyDescent="0.25">
      <c r="B26" s="17">
        <v>399</v>
      </c>
      <c r="C26" s="18"/>
      <c r="D26" s="6"/>
      <c r="E26" s="6"/>
      <c r="F26" s="6" t="s">
        <v>18</v>
      </c>
      <c r="G26" s="6"/>
      <c r="H26" s="19"/>
      <c r="I26" s="17">
        <v>600</v>
      </c>
      <c r="J26" s="17">
        <v>348</v>
      </c>
      <c r="K26" s="17">
        <v>600</v>
      </c>
      <c r="L26" s="17">
        <v>600</v>
      </c>
      <c r="M26" s="17">
        <v>600</v>
      </c>
    </row>
    <row r="27" spans="2:13" x14ac:dyDescent="0.25">
      <c r="B27" s="10"/>
      <c r="C27" s="25"/>
      <c r="H27" s="21"/>
      <c r="I27" s="10"/>
      <c r="J27" s="21"/>
      <c r="K27" s="10"/>
      <c r="L27" s="10"/>
      <c r="M27" s="10"/>
    </row>
    <row r="28" spans="2:13" x14ac:dyDescent="0.25">
      <c r="B28" s="81">
        <v>8244</v>
      </c>
      <c r="C28" s="18"/>
      <c r="D28" s="6"/>
      <c r="E28" s="6"/>
      <c r="F28" s="6" t="s">
        <v>19</v>
      </c>
      <c r="G28" s="6"/>
      <c r="H28" s="19"/>
      <c r="I28" s="20">
        <v>8700</v>
      </c>
      <c r="J28" s="20">
        <v>9438</v>
      </c>
      <c r="K28" s="20">
        <v>10000</v>
      </c>
      <c r="L28" s="20">
        <v>10000</v>
      </c>
      <c r="M28" s="20">
        <v>10000</v>
      </c>
    </row>
    <row r="29" spans="2:13" x14ac:dyDescent="0.25">
      <c r="B29" s="10"/>
      <c r="C29" s="25"/>
      <c r="H29" s="21"/>
      <c r="I29" s="10"/>
      <c r="J29" s="21"/>
      <c r="K29" s="10"/>
      <c r="L29" s="10"/>
      <c r="M29" s="10"/>
    </row>
    <row r="30" spans="2:13" x14ac:dyDescent="0.25">
      <c r="B30" s="81">
        <v>4692</v>
      </c>
      <c r="C30" s="18"/>
      <c r="D30" s="6"/>
      <c r="E30" s="6"/>
      <c r="F30" s="6" t="s">
        <v>20</v>
      </c>
      <c r="G30" s="6"/>
      <c r="H30" s="19"/>
      <c r="I30" s="14">
        <v>5000</v>
      </c>
      <c r="J30" s="14">
        <v>5316</v>
      </c>
      <c r="K30" s="14">
        <v>5316</v>
      </c>
      <c r="L30" s="14">
        <v>5800</v>
      </c>
      <c r="M30" s="14">
        <v>6000</v>
      </c>
    </row>
    <row r="31" spans="2:13" x14ac:dyDescent="0.25">
      <c r="B31" s="10"/>
      <c r="C31" s="25"/>
      <c r="H31" s="21"/>
      <c r="I31" s="10"/>
      <c r="J31" s="21"/>
      <c r="K31" s="10"/>
      <c r="L31" s="10"/>
      <c r="M31" s="10"/>
    </row>
    <row r="32" spans="2:13" x14ac:dyDescent="0.25">
      <c r="B32" s="17">
        <v>0</v>
      </c>
      <c r="C32" s="18"/>
      <c r="D32" s="6"/>
      <c r="E32" s="6"/>
      <c r="F32" s="6" t="s">
        <v>21</v>
      </c>
      <c r="G32" s="6"/>
      <c r="H32" s="6"/>
      <c r="I32" s="14">
        <v>300</v>
      </c>
      <c r="J32" s="14"/>
      <c r="K32" s="14">
        <v>0</v>
      </c>
      <c r="L32" s="14">
        <v>300</v>
      </c>
      <c r="M32" s="14">
        <v>300</v>
      </c>
    </row>
    <row r="33" spans="2:13" x14ac:dyDescent="0.25">
      <c r="B33" s="81">
        <v>3063</v>
      </c>
      <c r="C33" s="18"/>
      <c r="D33" s="6"/>
      <c r="E33" s="6"/>
      <c r="F33" s="6" t="s">
        <v>148</v>
      </c>
      <c r="G33" s="6"/>
      <c r="H33" s="6"/>
      <c r="I33" s="14">
        <v>2300</v>
      </c>
      <c r="J33" s="14">
        <v>2187</v>
      </c>
      <c r="K33" s="14">
        <v>2187</v>
      </c>
      <c r="L33" s="14">
        <v>2300</v>
      </c>
      <c r="M33" s="14">
        <v>2300</v>
      </c>
    </row>
    <row r="34" spans="2:13" x14ac:dyDescent="0.25">
      <c r="B34" s="10">
        <v>-28</v>
      </c>
      <c r="C34" s="18"/>
      <c r="D34" s="6"/>
      <c r="E34" s="6"/>
      <c r="F34" s="6" t="s">
        <v>22</v>
      </c>
      <c r="G34" s="6"/>
      <c r="H34" s="6"/>
      <c r="I34" s="14">
        <v>100</v>
      </c>
      <c r="J34" s="21"/>
      <c r="K34" s="10">
        <v>100</v>
      </c>
      <c r="L34" s="10">
        <v>100</v>
      </c>
      <c r="M34" s="10">
        <v>100</v>
      </c>
    </row>
    <row r="35" spans="2:13" x14ac:dyDescent="0.25">
      <c r="B35" s="24">
        <f t="shared" ref="B35" si="2">SUM(B10:B34)</f>
        <v>52666</v>
      </c>
      <c r="C35" s="47"/>
      <c r="D35" s="23"/>
      <c r="E35" s="23" t="s">
        <v>23</v>
      </c>
      <c r="F35" s="23"/>
      <c r="H35" s="23"/>
      <c r="I35" s="24">
        <f t="shared" ref="I35:M35" si="3">SUM(I10:I34)</f>
        <v>53964</v>
      </c>
      <c r="J35" s="24">
        <f t="shared" si="3"/>
        <v>40212.823499999999</v>
      </c>
      <c r="K35" s="24">
        <f t="shared" si="3"/>
        <v>54634.75</v>
      </c>
      <c r="L35" s="94">
        <f t="shared" si="3"/>
        <v>56984.5</v>
      </c>
      <c r="M35" s="24">
        <f t="shared" si="3"/>
        <v>58603.725000000006</v>
      </c>
    </row>
    <row r="36" spans="2:13" x14ac:dyDescent="0.25">
      <c r="B36" s="10"/>
      <c r="C36" s="67"/>
      <c r="D36" s="8" t="s">
        <v>24</v>
      </c>
      <c r="E36" s="8"/>
      <c r="F36" s="8"/>
      <c r="G36" s="8"/>
      <c r="H36" s="8"/>
      <c r="I36" s="10"/>
      <c r="J36" s="21"/>
      <c r="K36" s="10"/>
      <c r="M36" s="10"/>
    </row>
    <row r="37" spans="2:13" x14ac:dyDescent="0.25">
      <c r="B37" s="81">
        <v>-2280</v>
      </c>
      <c r="C37" s="25"/>
      <c r="E37" t="s">
        <v>25</v>
      </c>
      <c r="I37" s="14">
        <v>-1300</v>
      </c>
      <c r="J37" s="14">
        <f>-6345+972</f>
        <v>-5373</v>
      </c>
      <c r="K37" s="11">
        <v>-8000</v>
      </c>
      <c r="L37" s="11">
        <v>-8000</v>
      </c>
      <c r="M37" s="11">
        <v>-8000</v>
      </c>
    </row>
    <row r="38" spans="2:13" ht="15.75" thickBot="1" x14ac:dyDescent="0.3">
      <c r="B38" s="28">
        <f>SUM(B35:B37)</f>
        <v>50386</v>
      </c>
      <c r="C38" s="52"/>
      <c r="D38" s="26"/>
      <c r="E38" s="26"/>
      <c r="F38" s="27" t="s">
        <v>26</v>
      </c>
      <c r="G38" s="26"/>
      <c r="H38" s="26"/>
      <c r="I38" s="28">
        <f>SUM(I35:I37)</f>
        <v>52664</v>
      </c>
      <c r="J38" s="28">
        <f>SUM(J35:J37)</f>
        <v>34839.823499999999</v>
      </c>
      <c r="K38" s="28">
        <f t="shared" ref="K38:M38" si="4">SUM(K35:K37)</f>
        <v>46634.75</v>
      </c>
      <c r="L38" s="39">
        <f t="shared" si="4"/>
        <v>48984.5</v>
      </c>
      <c r="M38" s="28">
        <f t="shared" si="4"/>
        <v>50603.725000000006</v>
      </c>
    </row>
    <row r="39" spans="2:13" ht="15.75" thickTop="1" x14ac:dyDescent="0.25">
      <c r="C39" s="29"/>
      <c r="D39" s="29"/>
      <c r="E39" s="29" t="s">
        <v>27</v>
      </c>
      <c r="F39" s="29"/>
      <c r="G39" s="30"/>
      <c r="H39" s="29"/>
    </row>
    <row r="40" spans="2:13" x14ac:dyDescent="0.25">
      <c r="C40" s="29"/>
      <c r="D40" s="29"/>
      <c r="E40" s="29"/>
      <c r="F40" s="29"/>
      <c r="G40" s="30"/>
      <c r="H40" s="29"/>
    </row>
    <row r="42" spans="2:13" x14ac:dyDescent="0.25">
      <c r="B42" s="89" t="s">
        <v>101</v>
      </c>
      <c r="C42" s="84"/>
      <c r="D42" s="1"/>
      <c r="E42" s="1"/>
      <c r="F42" s="1"/>
      <c r="G42" s="1"/>
      <c r="H42" s="1"/>
      <c r="I42" s="2" t="s">
        <v>0</v>
      </c>
      <c r="J42" s="2" t="s">
        <v>0</v>
      </c>
      <c r="K42" s="91" t="s">
        <v>0</v>
      </c>
      <c r="L42" s="2" t="s">
        <v>104</v>
      </c>
      <c r="M42" s="2" t="s">
        <v>105</v>
      </c>
    </row>
    <row r="43" spans="2:13" x14ac:dyDescent="0.25">
      <c r="B43" s="90" t="s">
        <v>1</v>
      </c>
      <c r="C43" s="85"/>
      <c r="D43" s="3"/>
      <c r="E43" s="3"/>
      <c r="F43" s="3"/>
      <c r="G43" s="3"/>
      <c r="H43" s="3"/>
      <c r="I43" s="4"/>
      <c r="J43" s="4" t="s">
        <v>1</v>
      </c>
      <c r="K43" s="3" t="s">
        <v>102</v>
      </c>
      <c r="L43" s="10"/>
      <c r="M43" s="10"/>
    </row>
    <row r="44" spans="2:13" x14ac:dyDescent="0.25">
      <c r="B44" s="17"/>
      <c r="C44" s="86"/>
      <c r="D44" s="5"/>
      <c r="E44" s="5"/>
      <c r="F44" s="5"/>
      <c r="G44" s="5"/>
      <c r="H44" s="6"/>
      <c r="I44" s="7" t="s">
        <v>2</v>
      </c>
      <c r="J44" s="7" t="s">
        <v>107</v>
      </c>
      <c r="K44" s="92" t="s">
        <v>103</v>
      </c>
      <c r="L44" s="7" t="s">
        <v>2</v>
      </c>
      <c r="M44" s="7" t="s">
        <v>106</v>
      </c>
    </row>
    <row r="45" spans="2:13" x14ac:dyDescent="0.25">
      <c r="B45" s="89" t="s">
        <v>4</v>
      </c>
      <c r="C45" s="31" t="s">
        <v>28</v>
      </c>
      <c r="D45" s="8"/>
      <c r="E45" s="8"/>
      <c r="F45" s="8"/>
      <c r="G45" s="8"/>
      <c r="H45" s="8"/>
      <c r="I45" s="4" t="s">
        <v>4</v>
      </c>
      <c r="J45" s="4" t="s">
        <v>4</v>
      </c>
      <c r="K45" s="88" t="s">
        <v>4</v>
      </c>
      <c r="L45" s="4" t="s">
        <v>4</v>
      </c>
      <c r="M45" s="4" t="s">
        <v>4</v>
      </c>
    </row>
    <row r="46" spans="2:13" x14ac:dyDescent="0.25">
      <c r="B46" s="10"/>
      <c r="C46" s="56"/>
      <c r="D46" t="s">
        <v>5</v>
      </c>
      <c r="I46" s="10"/>
      <c r="J46" s="10"/>
      <c r="L46" s="10"/>
      <c r="M46" s="10"/>
    </row>
    <row r="47" spans="2:13" x14ac:dyDescent="0.25">
      <c r="B47" s="10"/>
      <c r="C47" s="56"/>
      <c r="E47" t="s">
        <v>6</v>
      </c>
      <c r="I47" s="10"/>
      <c r="J47" s="10"/>
      <c r="L47" s="10"/>
      <c r="M47" s="10"/>
    </row>
    <row r="48" spans="2:13" x14ac:dyDescent="0.25">
      <c r="B48" s="10">
        <v>27840</v>
      </c>
      <c r="C48" s="58"/>
      <c r="D48" s="6"/>
      <c r="E48" s="6"/>
      <c r="F48" s="6" t="s">
        <v>29</v>
      </c>
      <c r="G48" s="6"/>
      <c r="H48" s="6"/>
      <c r="I48" s="14">
        <v>29968</v>
      </c>
      <c r="J48" s="14">
        <f>J8*(I48/I8)</f>
        <v>19721.119096774193</v>
      </c>
      <c r="K48" s="14">
        <f>K8*(I48/I8)</f>
        <v>29122.129032258064</v>
      </c>
      <c r="L48" s="14">
        <f>L8*(I48/I8)</f>
        <v>30693.032258064519</v>
      </c>
      <c r="M48" s="14">
        <f>M8*(I48/I8)</f>
        <v>32227.683870967743</v>
      </c>
    </row>
    <row r="49" spans="2:13" x14ac:dyDescent="0.25">
      <c r="B49" s="10"/>
      <c r="C49" s="25"/>
      <c r="E49" t="s">
        <v>11</v>
      </c>
      <c r="I49" s="10"/>
      <c r="J49" s="10"/>
      <c r="L49" s="10"/>
      <c r="M49" s="10"/>
    </row>
    <row r="50" spans="2:13" x14ac:dyDescent="0.25">
      <c r="B50" s="10">
        <v>0</v>
      </c>
      <c r="C50" s="18"/>
      <c r="D50" s="6"/>
      <c r="E50" s="6"/>
      <c r="F50" s="6" t="s">
        <v>30</v>
      </c>
      <c r="G50" s="6"/>
      <c r="H50" s="6"/>
      <c r="I50" s="17">
        <v>150</v>
      </c>
      <c r="J50" s="17"/>
      <c r="K50" s="17">
        <v>150</v>
      </c>
      <c r="L50" s="17">
        <v>500</v>
      </c>
      <c r="M50" s="17">
        <v>500</v>
      </c>
    </row>
    <row r="51" spans="2:13" x14ac:dyDescent="0.25">
      <c r="B51" s="10"/>
      <c r="C51" s="25"/>
      <c r="I51" s="10"/>
      <c r="J51" s="10"/>
      <c r="K51" s="10"/>
      <c r="L51" s="10"/>
      <c r="M51" s="10"/>
    </row>
    <row r="52" spans="2:13" x14ac:dyDescent="0.25">
      <c r="B52" s="10">
        <v>1061</v>
      </c>
      <c r="C52" s="18"/>
      <c r="D52" s="6"/>
      <c r="E52" s="6"/>
      <c r="F52" s="6" t="s">
        <v>31</v>
      </c>
      <c r="G52" s="6"/>
      <c r="H52" s="6"/>
      <c r="I52" s="34">
        <v>1100</v>
      </c>
      <c r="J52" s="34">
        <v>1240</v>
      </c>
      <c r="K52" s="34">
        <v>1240</v>
      </c>
      <c r="L52" s="34">
        <v>1240</v>
      </c>
      <c r="M52" s="34">
        <v>1240</v>
      </c>
    </row>
    <row r="53" spans="2:13" x14ac:dyDescent="0.25">
      <c r="B53" s="10"/>
      <c r="C53" s="25"/>
      <c r="I53" s="10"/>
      <c r="J53" s="10"/>
      <c r="K53" s="10"/>
      <c r="L53" s="10"/>
      <c r="M53" s="10"/>
    </row>
    <row r="54" spans="2:13" x14ac:dyDescent="0.25">
      <c r="B54" s="10">
        <v>534</v>
      </c>
      <c r="C54" s="18"/>
      <c r="D54" s="6"/>
      <c r="E54" s="6"/>
      <c r="F54" s="6" t="s">
        <v>32</v>
      </c>
      <c r="G54" s="6"/>
      <c r="H54" s="6"/>
      <c r="I54" s="17">
        <v>700</v>
      </c>
      <c r="J54" s="17">
        <v>410</v>
      </c>
      <c r="K54" s="17">
        <v>700</v>
      </c>
      <c r="L54" s="17">
        <v>700</v>
      </c>
      <c r="M54" s="17">
        <v>700</v>
      </c>
    </row>
    <row r="55" spans="2:13" x14ac:dyDescent="0.25">
      <c r="B55" s="10"/>
      <c r="C55" s="25"/>
      <c r="I55" s="10"/>
      <c r="J55" s="10"/>
      <c r="K55" s="10"/>
      <c r="L55" s="10"/>
      <c r="M55" s="10"/>
    </row>
    <row r="56" spans="2:13" x14ac:dyDescent="0.25">
      <c r="B56" s="10">
        <v>0</v>
      </c>
      <c r="C56" s="18"/>
      <c r="D56" s="6"/>
      <c r="E56" s="6"/>
      <c r="F56" s="6" t="s">
        <v>33</v>
      </c>
      <c r="G56" s="6"/>
      <c r="H56" s="6"/>
      <c r="I56" s="17">
        <v>100</v>
      </c>
      <c r="J56" s="81">
        <v>578</v>
      </c>
      <c r="K56" s="17">
        <v>578</v>
      </c>
      <c r="L56" s="17">
        <v>500</v>
      </c>
      <c r="M56" s="17">
        <v>500</v>
      </c>
    </row>
    <row r="57" spans="2:13" x14ac:dyDescent="0.25">
      <c r="B57" s="10"/>
      <c r="C57" s="25"/>
      <c r="I57" s="10"/>
      <c r="J57" s="10"/>
      <c r="K57" s="10"/>
      <c r="L57" s="10"/>
      <c r="M57" s="10"/>
    </row>
    <row r="58" spans="2:13" x14ac:dyDescent="0.25">
      <c r="B58" s="10">
        <v>6582</v>
      </c>
      <c r="C58" s="18"/>
      <c r="D58" s="6"/>
      <c r="E58" s="6"/>
      <c r="F58" s="35" t="s">
        <v>155</v>
      </c>
      <c r="G58" s="6"/>
      <c r="H58" s="6"/>
      <c r="I58" s="34">
        <v>7250</v>
      </c>
      <c r="J58" s="34">
        <v>3561</v>
      </c>
      <c r="K58" s="34">
        <v>6989</v>
      </c>
      <c r="L58" s="34">
        <v>5000</v>
      </c>
      <c r="M58" s="34">
        <v>5800</v>
      </c>
    </row>
    <row r="59" spans="2:13" x14ac:dyDescent="0.25">
      <c r="B59" s="10"/>
      <c r="C59" s="67"/>
      <c r="D59" s="8"/>
      <c r="E59" s="8"/>
      <c r="F59" s="8"/>
      <c r="G59" s="8"/>
      <c r="H59" s="8"/>
      <c r="I59" s="10"/>
      <c r="J59" s="10"/>
      <c r="K59" s="10"/>
      <c r="L59" s="10"/>
      <c r="M59" s="10"/>
    </row>
    <row r="60" spans="2:13" x14ac:dyDescent="0.25">
      <c r="B60" s="10">
        <v>1225</v>
      </c>
      <c r="C60" s="18"/>
      <c r="D60" s="6"/>
      <c r="E60" s="6"/>
      <c r="F60" s="6" t="s">
        <v>34</v>
      </c>
      <c r="G60" s="6"/>
      <c r="H60" s="6"/>
      <c r="I60" s="34">
        <v>1500</v>
      </c>
      <c r="J60" s="34">
        <v>718</v>
      </c>
      <c r="K60" s="34">
        <v>1500</v>
      </c>
      <c r="L60" s="34">
        <v>1500</v>
      </c>
      <c r="M60" s="34">
        <v>1500</v>
      </c>
    </row>
    <row r="61" spans="2:13" x14ac:dyDescent="0.25">
      <c r="B61" s="10"/>
      <c r="C61" s="25"/>
      <c r="I61" s="10"/>
      <c r="J61" s="10"/>
      <c r="K61" s="10"/>
      <c r="L61" s="10"/>
      <c r="M61" s="10"/>
    </row>
    <row r="62" spans="2:13" x14ac:dyDescent="0.25">
      <c r="B62" s="10">
        <v>6747</v>
      </c>
      <c r="C62" s="18"/>
      <c r="D62" s="6"/>
      <c r="E62" s="6"/>
      <c r="F62" s="6" t="s">
        <v>35</v>
      </c>
      <c r="G62" s="6"/>
      <c r="H62" s="6"/>
      <c r="I62" s="34">
        <v>22000</v>
      </c>
      <c r="J62" s="34">
        <v>14215</v>
      </c>
      <c r="K62" s="34">
        <v>15215</v>
      </c>
      <c r="L62" s="34">
        <v>0</v>
      </c>
      <c r="M62" s="34">
        <v>0</v>
      </c>
    </row>
    <row r="63" spans="2:13" x14ac:dyDescent="0.25">
      <c r="B63" s="10"/>
      <c r="C63" s="25"/>
      <c r="I63" s="10"/>
      <c r="J63" s="10"/>
      <c r="K63" s="10"/>
      <c r="L63" s="10"/>
      <c r="M63" s="10"/>
    </row>
    <row r="64" spans="2:13" x14ac:dyDescent="0.25">
      <c r="B64" s="10">
        <v>6000</v>
      </c>
      <c r="C64" s="18"/>
      <c r="D64" s="6"/>
      <c r="E64" s="6"/>
      <c r="F64" s="6" t="s">
        <v>36</v>
      </c>
      <c r="G64" s="6"/>
      <c r="H64" s="6"/>
      <c r="I64" s="34">
        <v>7000</v>
      </c>
      <c r="J64" s="34"/>
      <c r="K64" s="34">
        <v>7000</v>
      </c>
      <c r="L64" s="34">
        <v>7000</v>
      </c>
      <c r="M64" s="34">
        <v>7000</v>
      </c>
    </row>
    <row r="65" spans="2:13" x14ac:dyDescent="0.25">
      <c r="B65" s="36">
        <f t="shared" ref="B65" si="5">SUM(B45:B64)</f>
        <v>49989</v>
      </c>
      <c r="C65" s="18"/>
      <c r="D65" s="6"/>
      <c r="E65" s="6"/>
      <c r="F65" s="6"/>
      <c r="G65" s="23" t="s">
        <v>23</v>
      </c>
      <c r="H65" s="6"/>
      <c r="I65" s="36">
        <f t="shared" ref="I65" si="6">SUM(I45:I64)</f>
        <v>69768</v>
      </c>
      <c r="J65" s="79">
        <f t="shared" ref="J65" si="7">SUM(J45:J64)</f>
        <v>40443.119096774193</v>
      </c>
      <c r="K65" s="95">
        <f t="shared" ref="K65:M65" si="8">SUM(K45:K64)</f>
        <v>62494.129032258061</v>
      </c>
      <c r="L65" s="36">
        <f t="shared" si="8"/>
        <v>47133.032258064515</v>
      </c>
      <c r="M65" s="79">
        <f t="shared" si="8"/>
        <v>49467.683870967739</v>
      </c>
    </row>
    <row r="66" spans="2:13" ht="15.75" thickBot="1" x14ac:dyDescent="0.3">
      <c r="B66" s="28">
        <f t="shared" ref="B66" si="9">B65</f>
        <v>49989</v>
      </c>
      <c r="C66" s="37"/>
      <c r="D66" s="38"/>
      <c r="E66" s="28"/>
      <c r="F66" s="37" t="s">
        <v>26</v>
      </c>
      <c r="G66" s="39"/>
      <c r="H66" s="38"/>
      <c r="I66" s="28">
        <f t="shared" ref="I66" si="10">I65</f>
        <v>69768</v>
      </c>
      <c r="J66" s="28">
        <f t="shared" ref="J66" si="11">J65</f>
        <v>40443.119096774193</v>
      </c>
      <c r="K66" s="37">
        <f t="shared" ref="K66:M66" si="12">K65</f>
        <v>62494.129032258061</v>
      </c>
      <c r="L66" s="28">
        <f t="shared" si="12"/>
        <v>47133.032258064515</v>
      </c>
      <c r="M66" s="28">
        <f t="shared" si="12"/>
        <v>49467.683870967739</v>
      </c>
    </row>
    <row r="67" spans="2:13" ht="15" customHeight="1" thickTop="1" x14ac:dyDescent="0.25"/>
    <row r="68" spans="2:13" x14ac:dyDescent="0.25">
      <c r="G68" s="32"/>
    </row>
    <row r="69" spans="2:13" x14ac:dyDescent="0.25">
      <c r="B69" s="89" t="s">
        <v>101</v>
      </c>
      <c r="C69" s="84"/>
      <c r="D69" s="1"/>
      <c r="E69" s="1"/>
      <c r="F69" s="1"/>
      <c r="G69" s="1"/>
      <c r="H69" s="1"/>
      <c r="I69" s="2" t="s">
        <v>0</v>
      </c>
      <c r="J69" s="2" t="s">
        <v>0</v>
      </c>
      <c r="K69" s="91" t="s">
        <v>0</v>
      </c>
      <c r="L69" s="2" t="s">
        <v>104</v>
      </c>
      <c r="M69" s="2" t="s">
        <v>105</v>
      </c>
    </row>
    <row r="70" spans="2:13" x14ac:dyDescent="0.25">
      <c r="B70" s="90" t="s">
        <v>1</v>
      </c>
      <c r="C70" s="85"/>
      <c r="D70" s="3"/>
      <c r="E70" s="3"/>
      <c r="F70" s="3"/>
      <c r="G70" s="3"/>
      <c r="H70" s="3"/>
      <c r="I70" s="4"/>
      <c r="J70" s="4" t="s">
        <v>1</v>
      </c>
      <c r="K70" s="3" t="s">
        <v>102</v>
      </c>
      <c r="L70" s="10"/>
      <c r="M70" s="10"/>
    </row>
    <row r="71" spans="2:13" x14ac:dyDescent="0.25">
      <c r="B71" s="17"/>
      <c r="C71" s="86"/>
      <c r="D71" s="5"/>
      <c r="E71" s="5"/>
      <c r="F71" s="5"/>
      <c r="G71" s="5"/>
      <c r="H71" s="6"/>
      <c r="I71" s="7" t="s">
        <v>2</v>
      </c>
      <c r="J71" s="7" t="s">
        <v>107</v>
      </c>
      <c r="K71" s="92" t="s">
        <v>103</v>
      </c>
      <c r="L71" s="7" t="s">
        <v>2</v>
      </c>
      <c r="M71" s="7" t="s">
        <v>106</v>
      </c>
    </row>
    <row r="72" spans="2:13" x14ac:dyDescent="0.25">
      <c r="B72" s="89" t="s">
        <v>4</v>
      </c>
      <c r="C72" s="31" t="s">
        <v>37</v>
      </c>
      <c r="D72" s="8"/>
      <c r="E72" s="8"/>
      <c r="F72" s="8"/>
      <c r="G72" s="8"/>
      <c r="H72" s="8"/>
      <c r="I72" s="4" t="s">
        <v>4</v>
      </c>
      <c r="J72" s="4" t="s">
        <v>4</v>
      </c>
      <c r="K72" s="88" t="s">
        <v>4</v>
      </c>
      <c r="L72" s="4" t="s">
        <v>4</v>
      </c>
      <c r="M72" s="4" t="s">
        <v>4</v>
      </c>
    </row>
    <row r="73" spans="2:13" x14ac:dyDescent="0.25">
      <c r="B73" s="10"/>
      <c r="C73" s="25"/>
      <c r="D73" t="s">
        <v>5</v>
      </c>
      <c r="I73" s="10"/>
      <c r="J73" s="10"/>
      <c r="L73" s="10"/>
      <c r="M73" s="21"/>
    </row>
    <row r="74" spans="2:13" x14ac:dyDescent="0.25">
      <c r="B74" s="10"/>
      <c r="C74" s="25"/>
      <c r="E74" t="s">
        <v>38</v>
      </c>
      <c r="I74" s="10"/>
      <c r="J74" s="10"/>
      <c r="L74" s="10"/>
      <c r="M74" s="21"/>
    </row>
    <row r="75" spans="2:13" x14ac:dyDescent="0.25">
      <c r="B75" s="10">
        <v>250</v>
      </c>
      <c r="C75" s="18"/>
      <c r="D75" s="6"/>
      <c r="E75" s="6"/>
      <c r="F75" s="6" t="s">
        <v>39</v>
      </c>
      <c r="G75" s="6"/>
      <c r="H75" s="6"/>
      <c r="I75" s="17">
        <v>270</v>
      </c>
      <c r="J75" s="17"/>
      <c r="K75" s="17">
        <v>270</v>
      </c>
      <c r="L75" s="17">
        <v>270</v>
      </c>
      <c r="M75" s="17">
        <v>270</v>
      </c>
    </row>
    <row r="76" spans="2:13" x14ac:dyDescent="0.25">
      <c r="B76" s="10"/>
      <c r="C76" s="25"/>
      <c r="E76" t="s">
        <v>11</v>
      </c>
      <c r="I76" s="10"/>
      <c r="J76" s="10"/>
      <c r="K76" s="10"/>
      <c r="L76" s="10"/>
      <c r="M76" s="10"/>
    </row>
    <row r="77" spans="2:13" x14ac:dyDescent="0.25">
      <c r="B77" s="10">
        <v>-200</v>
      </c>
      <c r="C77" s="18"/>
      <c r="D77" s="6"/>
      <c r="E77" s="6"/>
      <c r="F77" s="6" t="s">
        <v>40</v>
      </c>
      <c r="G77" s="6"/>
      <c r="H77" s="6"/>
      <c r="I77" s="34">
        <v>3000</v>
      </c>
      <c r="J77" s="34"/>
      <c r="K77" s="34">
        <v>3000</v>
      </c>
      <c r="L77" s="34">
        <v>3000</v>
      </c>
      <c r="M77" s="34">
        <v>3000</v>
      </c>
    </row>
    <row r="78" spans="2:13" x14ac:dyDescent="0.25">
      <c r="B78" s="10"/>
      <c r="C78" s="25"/>
      <c r="I78" s="10"/>
      <c r="J78" s="10"/>
      <c r="K78" s="10"/>
      <c r="L78" s="10"/>
      <c r="M78" s="10"/>
    </row>
    <row r="79" spans="2:13" x14ac:dyDescent="0.25">
      <c r="B79" s="10">
        <v>0</v>
      </c>
      <c r="C79" s="18"/>
      <c r="D79" s="6"/>
      <c r="E79" s="6"/>
      <c r="F79" s="6" t="s">
        <v>41</v>
      </c>
      <c r="G79" s="6"/>
      <c r="H79" s="6"/>
      <c r="I79" s="34">
        <v>1650</v>
      </c>
      <c r="J79" s="34"/>
      <c r="K79" s="34">
        <v>1650</v>
      </c>
      <c r="L79" s="34">
        <v>1650</v>
      </c>
      <c r="M79" s="34">
        <v>1650</v>
      </c>
    </row>
    <row r="80" spans="2:13" x14ac:dyDescent="0.25">
      <c r="B80" s="10"/>
      <c r="C80" s="25"/>
      <c r="I80" s="10"/>
      <c r="J80" s="10"/>
      <c r="K80" s="10"/>
      <c r="L80" s="10"/>
      <c r="M80" s="10"/>
    </row>
    <row r="81" spans="2:13" x14ac:dyDescent="0.25">
      <c r="B81" s="10">
        <v>6897</v>
      </c>
      <c r="C81" s="18"/>
      <c r="D81" s="6"/>
      <c r="E81" s="6"/>
      <c r="F81" s="6" t="s">
        <v>42</v>
      </c>
      <c r="G81" s="6"/>
      <c r="H81" s="6"/>
      <c r="I81" s="34">
        <v>6000</v>
      </c>
      <c r="J81" s="34">
        <f>1579-5000</f>
        <v>-3421</v>
      </c>
      <c r="K81" s="34">
        <v>0</v>
      </c>
      <c r="L81" s="34">
        <v>5000</v>
      </c>
      <c r="M81" s="34">
        <v>5500</v>
      </c>
    </row>
    <row r="82" spans="2:13" x14ac:dyDescent="0.25">
      <c r="B82" s="10"/>
      <c r="C82" s="25"/>
      <c r="I82" s="10"/>
      <c r="J82" s="10"/>
      <c r="K82" s="10"/>
      <c r="L82" s="10"/>
      <c r="M82" s="10"/>
    </row>
    <row r="83" spans="2:13" x14ac:dyDescent="0.25">
      <c r="B83" s="10">
        <v>1000</v>
      </c>
      <c r="C83" s="18"/>
      <c r="D83" s="6"/>
      <c r="E83" s="6"/>
      <c r="F83" s="6" t="s">
        <v>43</v>
      </c>
      <c r="G83" s="6"/>
      <c r="H83" s="19"/>
      <c r="I83" s="34">
        <v>1000</v>
      </c>
      <c r="J83" s="34"/>
      <c r="K83" s="34">
        <v>1000</v>
      </c>
      <c r="L83" s="34">
        <v>1000</v>
      </c>
      <c r="M83" s="34">
        <v>1000</v>
      </c>
    </row>
    <row r="84" spans="2:13" x14ac:dyDescent="0.25">
      <c r="B84" s="10"/>
      <c r="C84" s="25"/>
      <c r="H84" s="21"/>
      <c r="I84" s="10"/>
      <c r="J84" s="10"/>
      <c r="K84" s="10"/>
      <c r="L84" s="10"/>
      <c r="M84" s="10"/>
    </row>
    <row r="85" spans="2:13" x14ac:dyDescent="0.25">
      <c r="B85" s="10">
        <v>1154</v>
      </c>
      <c r="C85" s="18"/>
      <c r="D85" s="6"/>
      <c r="E85" s="6"/>
      <c r="F85" s="6" t="s">
        <v>44</v>
      </c>
      <c r="G85" s="6"/>
      <c r="H85" s="19"/>
      <c r="I85" s="34">
        <v>1300</v>
      </c>
      <c r="J85" s="34">
        <f>2500-2416</f>
        <v>84</v>
      </c>
      <c r="K85" s="34">
        <v>0</v>
      </c>
      <c r="L85" s="34">
        <v>1300</v>
      </c>
      <c r="M85" s="34">
        <v>1300</v>
      </c>
    </row>
    <row r="86" spans="2:13" x14ac:dyDescent="0.25">
      <c r="B86" s="10"/>
      <c r="C86" s="25"/>
      <c r="H86" s="21"/>
      <c r="I86" s="9"/>
      <c r="J86" s="10"/>
      <c r="K86" s="10"/>
      <c r="L86" s="10"/>
      <c r="M86" s="10"/>
    </row>
    <row r="87" spans="2:13" x14ac:dyDescent="0.25">
      <c r="B87" s="10"/>
      <c r="C87" s="25"/>
      <c r="F87" s="6" t="s">
        <v>94</v>
      </c>
      <c r="H87" s="21"/>
      <c r="I87" s="34"/>
      <c r="J87" s="17">
        <v>60</v>
      </c>
      <c r="K87" s="17">
        <v>0</v>
      </c>
      <c r="L87" s="17">
        <v>0</v>
      </c>
      <c r="M87" s="17">
        <v>0</v>
      </c>
    </row>
    <row r="88" spans="2:13" x14ac:dyDescent="0.25">
      <c r="B88" s="10">
        <v>86</v>
      </c>
      <c r="C88" s="67"/>
      <c r="D88" s="8"/>
      <c r="E88" s="8"/>
      <c r="F88" t="s">
        <v>108</v>
      </c>
      <c r="G88" s="8"/>
      <c r="H88" s="22"/>
      <c r="I88" s="10"/>
      <c r="J88" s="10"/>
      <c r="K88" s="10"/>
      <c r="L88" s="10">
        <v>500</v>
      </c>
      <c r="M88" s="10"/>
    </row>
    <row r="89" spans="2:13" x14ac:dyDescent="0.25">
      <c r="B89" s="10">
        <v>0</v>
      </c>
      <c r="C89" s="18"/>
      <c r="D89" s="6"/>
      <c r="E89" s="6"/>
      <c r="F89" s="35" t="s">
        <v>45</v>
      </c>
      <c r="G89" s="35"/>
      <c r="H89" s="19"/>
      <c r="I89" s="17">
        <v>200</v>
      </c>
      <c r="J89" s="17"/>
      <c r="K89" s="17">
        <v>200</v>
      </c>
      <c r="L89" s="17">
        <v>200</v>
      </c>
      <c r="M89" s="17">
        <v>200</v>
      </c>
    </row>
    <row r="90" spans="2:13" ht="15.75" thickBot="1" x14ac:dyDescent="0.3">
      <c r="B90" s="44">
        <f>SUM(B75:B89)</f>
        <v>9187</v>
      </c>
      <c r="C90" s="41"/>
      <c r="D90" s="42"/>
      <c r="E90" s="42"/>
      <c r="F90" s="42" t="s">
        <v>26</v>
      </c>
      <c r="G90" s="42"/>
      <c r="H90" s="43"/>
      <c r="I90" s="44">
        <f>SUM(I75:I89)</f>
        <v>13420</v>
      </c>
      <c r="J90" s="44">
        <f>SUM(J75:J89)</f>
        <v>-3277</v>
      </c>
      <c r="K90" s="44">
        <f t="shared" ref="K90:M90" si="13">SUM(K75:K89)</f>
        <v>6120</v>
      </c>
      <c r="L90" s="44">
        <f t="shared" si="13"/>
        <v>12920</v>
      </c>
      <c r="M90" s="44">
        <f t="shared" si="13"/>
        <v>12920</v>
      </c>
    </row>
    <row r="91" spans="2:13" ht="15.75" thickTop="1" x14ac:dyDescent="0.25">
      <c r="G91" s="32"/>
    </row>
    <row r="92" spans="2:13" x14ac:dyDescent="0.25">
      <c r="G92" s="32"/>
    </row>
    <row r="93" spans="2:13" x14ac:dyDescent="0.25">
      <c r="B93" s="89" t="s">
        <v>101</v>
      </c>
      <c r="C93" s="84"/>
      <c r="D93" s="1"/>
      <c r="E93" s="1"/>
      <c r="F93" s="1"/>
      <c r="G93" s="1"/>
      <c r="H93" s="1"/>
      <c r="I93" s="2" t="s">
        <v>0</v>
      </c>
      <c r="J93" s="2" t="s">
        <v>0</v>
      </c>
      <c r="K93" s="91" t="s">
        <v>0</v>
      </c>
      <c r="L93" s="2" t="s">
        <v>104</v>
      </c>
      <c r="M93" s="2" t="s">
        <v>105</v>
      </c>
    </row>
    <row r="94" spans="2:13" x14ac:dyDescent="0.25">
      <c r="B94" s="90" t="s">
        <v>1</v>
      </c>
      <c r="C94" s="85"/>
      <c r="D94" s="3"/>
      <c r="E94" s="3"/>
      <c r="F94" s="3"/>
      <c r="G94" s="3"/>
      <c r="H94" s="3"/>
      <c r="I94" s="4"/>
      <c r="J94" s="4" t="s">
        <v>1</v>
      </c>
      <c r="K94" s="3" t="s">
        <v>102</v>
      </c>
      <c r="L94" s="10"/>
      <c r="M94" s="10"/>
    </row>
    <row r="95" spans="2:13" x14ac:dyDescent="0.25">
      <c r="B95" s="17"/>
      <c r="C95" s="86"/>
      <c r="D95" s="5"/>
      <c r="E95" s="5"/>
      <c r="F95" s="5"/>
      <c r="G95" s="5"/>
      <c r="H95" s="6"/>
      <c r="I95" s="7" t="s">
        <v>2</v>
      </c>
      <c r="J95" s="7" t="s">
        <v>107</v>
      </c>
      <c r="K95" s="92" t="s">
        <v>103</v>
      </c>
      <c r="L95" s="7" t="s">
        <v>2</v>
      </c>
      <c r="M95" s="7" t="s">
        <v>106</v>
      </c>
    </row>
    <row r="96" spans="2:13" x14ac:dyDescent="0.25">
      <c r="B96" s="89" t="s">
        <v>4</v>
      </c>
      <c r="C96" s="31" t="s">
        <v>46</v>
      </c>
      <c r="D96" s="8"/>
      <c r="E96" s="8"/>
      <c r="F96" s="8"/>
      <c r="G96" s="8"/>
      <c r="H96" s="8"/>
      <c r="I96" s="4" t="s">
        <v>4</v>
      </c>
      <c r="J96" s="4" t="s">
        <v>4</v>
      </c>
      <c r="K96" s="88" t="s">
        <v>4</v>
      </c>
      <c r="L96" s="4" t="s">
        <v>4</v>
      </c>
      <c r="M96" s="4" t="s">
        <v>4</v>
      </c>
    </row>
    <row r="97" spans="2:13" x14ac:dyDescent="0.25">
      <c r="B97" s="10"/>
      <c r="C97" s="25"/>
      <c r="D97" t="s">
        <v>5</v>
      </c>
      <c r="I97" s="10"/>
      <c r="J97" s="10"/>
      <c r="L97" s="10"/>
      <c r="M97" s="10"/>
    </row>
    <row r="98" spans="2:13" x14ac:dyDescent="0.25">
      <c r="B98" s="10"/>
      <c r="C98" s="56"/>
      <c r="E98" t="s">
        <v>6</v>
      </c>
      <c r="I98" s="10"/>
      <c r="J98" s="10"/>
      <c r="L98" s="10"/>
      <c r="M98" s="10"/>
    </row>
    <row r="99" spans="2:13" x14ac:dyDescent="0.25">
      <c r="B99" s="10">
        <v>87565</v>
      </c>
      <c r="C99" s="58"/>
      <c r="D99" s="6"/>
      <c r="E99" s="6"/>
      <c r="F99" s="6" t="s">
        <v>29</v>
      </c>
      <c r="G99" s="6"/>
      <c r="H99" s="6"/>
      <c r="I99" s="14">
        <v>94262</v>
      </c>
      <c r="J99" s="14">
        <f>J8*(I99/I8)</f>
        <v>62031.237596774197</v>
      </c>
      <c r="K99" s="14">
        <f>K8*(I99/I8)</f>
        <v>91601.379032258061</v>
      </c>
      <c r="L99" s="14">
        <f>L8*(I99/I8)</f>
        <v>96542.532258064515</v>
      </c>
      <c r="M99" s="14">
        <f>M8*(I99/I8)</f>
        <v>101369.65887096775</v>
      </c>
    </row>
    <row r="100" spans="2:13" x14ac:dyDescent="0.25">
      <c r="B100" s="10"/>
      <c r="C100" s="25"/>
      <c r="E100" t="s">
        <v>47</v>
      </c>
      <c r="I100" s="10"/>
      <c r="J100" s="10"/>
      <c r="L100" s="10"/>
      <c r="M100" s="10"/>
    </row>
    <row r="101" spans="2:13" x14ac:dyDescent="0.25">
      <c r="B101" s="10">
        <v>12230</v>
      </c>
      <c r="C101" s="18"/>
      <c r="D101" s="6"/>
      <c r="E101" s="6"/>
      <c r="F101" s="6" t="s">
        <v>48</v>
      </c>
      <c r="G101" s="6"/>
      <c r="H101" s="6"/>
      <c r="I101" s="14">
        <v>17000</v>
      </c>
      <c r="J101" s="14">
        <f>16220+268</f>
        <v>16488</v>
      </c>
      <c r="K101" s="14">
        <v>18000</v>
      </c>
      <c r="L101" s="14">
        <v>18000</v>
      </c>
      <c r="M101" s="14">
        <v>18000</v>
      </c>
    </row>
    <row r="102" spans="2:13" x14ac:dyDescent="0.25">
      <c r="B102" s="10"/>
      <c r="C102" s="25"/>
      <c r="H102" s="21"/>
      <c r="I102" s="10"/>
      <c r="J102" s="10"/>
      <c r="K102" s="10"/>
      <c r="L102" s="10"/>
      <c r="M102" s="10"/>
    </row>
    <row r="103" spans="2:13" x14ac:dyDescent="0.25">
      <c r="B103" s="10">
        <v>250</v>
      </c>
      <c r="C103" s="18"/>
      <c r="D103" s="6"/>
      <c r="E103" s="6"/>
      <c r="F103" s="6" t="s">
        <v>49</v>
      </c>
      <c r="G103" s="6"/>
      <c r="H103" s="19"/>
      <c r="I103" s="17">
        <v>600</v>
      </c>
      <c r="J103" s="17">
        <v>190</v>
      </c>
      <c r="K103" s="17">
        <v>300</v>
      </c>
      <c r="L103" s="17">
        <v>400</v>
      </c>
      <c r="M103" s="17">
        <v>400</v>
      </c>
    </row>
    <row r="104" spans="2:13" x14ac:dyDescent="0.25">
      <c r="B104" s="10"/>
      <c r="C104" s="25"/>
      <c r="H104" s="21"/>
      <c r="I104" s="10"/>
      <c r="J104" s="10"/>
      <c r="K104" s="10"/>
      <c r="L104" s="10"/>
      <c r="M104" s="10"/>
    </row>
    <row r="105" spans="2:13" x14ac:dyDescent="0.25">
      <c r="B105" s="10">
        <v>1247</v>
      </c>
      <c r="C105" s="18"/>
      <c r="D105" s="6"/>
      <c r="E105" s="6"/>
      <c r="F105" s="6" t="s">
        <v>50</v>
      </c>
      <c r="G105" s="6"/>
      <c r="H105" s="19"/>
      <c r="I105" s="14">
        <v>1300</v>
      </c>
      <c r="J105" s="14">
        <v>456</v>
      </c>
      <c r="K105" s="14">
        <v>455</v>
      </c>
      <c r="L105" s="14">
        <v>455</v>
      </c>
      <c r="M105" s="14">
        <v>455</v>
      </c>
    </row>
    <row r="106" spans="2:13" x14ac:dyDescent="0.25">
      <c r="B106" s="10"/>
      <c r="C106" s="25"/>
      <c r="H106" s="21"/>
      <c r="I106" s="10"/>
      <c r="J106" s="10"/>
      <c r="K106" s="10"/>
      <c r="L106" s="10"/>
      <c r="M106" s="10"/>
    </row>
    <row r="107" spans="2:13" x14ac:dyDescent="0.25">
      <c r="B107" s="10">
        <v>498</v>
      </c>
      <c r="C107" s="18"/>
      <c r="D107" s="6"/>
      <c r="E107" s="6"/>
      <c r="F107" s="6" t="s">
        <v>51</v>
      </c>
      <c r="G107" s="6"/>
      <c r="H107" s="19"/>
      <c r="I107" s="17">
        <v>150</v>
      </c>
      <c r="J107" s="17">
        <v>102</v>
      </c>
      <c r="K107" s="17">
        <v>150</v>
      </c>
      <c r="L107" s="17">
        <v>150</v>
      </c>
      <c r="M107" s="17">
        <v>150</v>
      </c>
    </row>
    <row r="108" spans="2:13" x14ac:dyDescent="0.25">
      <c r="B108" s="10"/>
      <c r="C108" s="25"/>
      <c r="H108" s="21"/>
      <c r="I108" s="10"/>
      <c r="J108" s="10"/>
      <c r="K108" s="10"/>
      <c r="L108" s="10"/>
      <c r="M108" s="10"/>
    </row>
    <row r="109" spans="2:13" x14ac:dyDescent="0.25">
      <c r="B109" s="10">
        <v>849</v>
      </c>
      <c r="C109" s="18"/>
      <c r="D109" s="6"/>
      <c r="E109" s="6"/>
      <c r="F109" s="6" t="s">
        <v>52</v>
      </c>
      <c r="G109" s="6"/>
      <c r="H109" s="19"/>
      <c r="I109" s="17">
        <v>600</v>
      </c>
      <c r="J109" s="17">
        <v>498</v>
      </c>
      <c r="K109" s="17">
        <v>700</v>
      </c>
      <c r="L109" s="17">
        <v>750</v>
      </c>
      <c r="M109" s="17">
        <v>600</v>
      </c>
    </row>
    <row r="110" spans="2:13" x14ac:dyDescent="0.25">
      <c r="B110" s="10"/>
      <c r="C110" s="25"/>
      <c r="H110" s="21"/>
      <c r="I110" s="10"/>
      <c r="J110" s="10"/>
      <c r="K110" s="10"/>
      <c r="L110" s="10"/>
      <c r="M110" s="10"/>
    </row>
    <row r="111" spans="2:13" x14ac:dyDescent="0.25">
      <c r="B111" s="10">
        <v>60</v>
      </c>
      <c r="C111" s="18"/>
      <c r="D111" s="6"/>
      <c r="E111" s="6"/>
      <c r="F111" s="6" t="s">
        <v>53</v>
      </c>
      <c r="G111" s="6"/>
      <c r="H111" s="19"/>
      <c r="I111" s="17">
        <v>100</v>
      </c>
      <c r="J111" s="17">
        <v>35</v>
      </c>
      <c r="K111" s="17">
        <v>70</v>
      </c>
      <c r="L111" s="17">
        <v>100</v>
      </c>
      <c r="M111" s="17">
        <v>100</v>
      </c>
    </row>
    <row r="112" spans="2:13" x14ac:dyDescent="0.25">
      <c r="B112" s="10"/>
      <c r="C112" s="25"/>
      <c r="E112" t="s">
        <v>54</v>
      </c>
      <c r="H112" s="21"/>
      <c r="I112" s="10"/>
      <c r="J112" s="10"/>
      <c r="K112" s="10"/>
      <c r="L112" s="10"/>
      <c r="M112" s="10"/>
    </row>
    <row r="113" spans="2:13" x14ac:dyDescent="0.25">
      <c r="B113" s="10">
        <v>3042</v>
      </c>
      <c r="C113" s="25"/>
      <c r="F113" t="s">
        <v>55</v>
      </c>
      <c r="H113" s="21"/>
      <c r="I113" s="14">
        <v>2700</v>
      </c>
      <c r="J113" s="14">
        <v>1999</v>
      </c>
      <c r="K113" s="14">
        <v>2700</v>
      </c>
      <c r="L113" s="14">
        <v>3000</v>
      </c>
      <c r="M113" s="14">
        <v>3200</v>
      </c>
    </row>
    <row r="114" spans="2:13" x14ac:dyDescent="0.25">
      <c r="B114" s="10"/>
      <c r="C114" s="67"/>
      <c r="D114" s="8"/>
      <c r="E114" s="8"/>
      <c r="F114" s="8"/>
      <c r="G114" s="8"/>
      <c r="H114" s="8"/>
      <c r="I114" s="10"/>
      <c r="J114" s="10"/>
      <c r="K114" s="10"/>
      <c r="L114" s="10"/>
      <c r="M114" s="10"/>
    </row>
    <row r="115" spans="2:13" x14ac:dyDescent="0.25">
      <c r="B115" s="10">
        <v>1800</v>
      </c>
      <c r="C115" s="18"/>
      <c r="D115" s="6"/>
      <c r="E115" s="6"/>
      <c r="F115" s="6" t="s">
        <v>56</v>
      </c>
      <c r="G115" s="6"/>
      <c r="H115" s="19"/>
      <c r="I115" s="14">
        <v>2000</v>
      </c>
      <c r="J115" s="14"/>
      <c r="K115" s="14">
        <v>2000</v>
      </c>
      <c r="L115" s="14">
        <v>2000</v>
      </c>
      <c r="M115" s="14">
        <v>2000</v>
      </c>
    </row>
    <row r="116" spans="2:13" x14ac:dyDescent="0.25">
      <c r="B116" s="10"/>
      <c r="C116" s="25"/>
      <c r="E116" t="s">
        <v>11</v>
      </c>
      <c r="H116" s="21"/>
      <c r="I116" s="10"/>
      <c r="J116" s="10"/>
      <c r="K116" s="10"/>
      <c r="L116" s="10"/>
      <c r="M116" s="10"/>
    </row>
    <row r="117" spans="2:13" x14ac:dyDescent="0.25">
      <c r="B117" s="10">
        <v>8671</v>
      </c>
      <c r="C117" s="25"/>
      <c r="F117" t="s">
        <v>57</v>
      </c>
      <c r="H117" s="21"/>
      <c r="I117" s="14">
        <v>2300</v>
      </c>
      <c r="J117" s="14">
        <v>7041</v>
      </c>
      <c r="K117" s="14">
        <v>7041</v>
      </c>
      <c r="L117" s="14">
        <v>2500</v>
      </c>
      <c r="M117" s="14">
        <v>2600</v>
      </c>
    </row>
    <row r="118" spans="2:13" x14ac:dyDescent="0.25">
      <c r="B118" s="10"/>
      <c r="C118" s="67"/>
      <c r="D118" s="8"/>
      <c r="E118" s="8"/>
      <c r="F118" s="8"/>
      <c r="G118" s="8"/>
      <c r="H118" s="8"/>
      <c r="I118" s="10"/>
      <c r="J118" s="10"/>
      <c r="K118" s="10"/>
      <c r="L118" s="10"/>
      <c r="M118" s="10"/>
    </row>
    <row r="119" spans="2:13" x14ac:dyDescent="0.25">
      <c r="B119" s="10">
        <v>0</v>
      </c>
      <c r="C119" s="18"/>
      <c r="D119" s="6"/>
      <c r="E119" s="6"/>
      <c r="F119" s="35" t="s">
        <v>58</v>
      </c>
      <c r="G119" s="6"/>
      <c r="H119" s="19"/>
      <c r="I119" s="34">
        <v>1000</v>
      </c>
      <c r="J119" s="34"/>
      <c r="K119" s="34">
        <v>420</v>
      </c>
      <c r="L119" s="34">
        <v>1000</v>
      </c>
      <c r="M119" s="34">
        <v>1000</v>
      </c>
    </row>
    <row r="120" spans="2:13" x14ac:dyDescent="0.25">
      <c r="B120" s="10">
        <v>-7100</v>
      </c>
      <c r="C120" s="18"/>
      <c r="D120" s="6"/>
      <c r="E120" s="6"/>
      <c r="F120" s="6" t="s">
        <v>59</v>
      </c>
      <c r="G120" s="6"/>
      <c r="H120" s="6"/>
      <c r="I120" s="34">
        <v>4000</v>
      </c>
      <c r="J120" s="34">
        <f>10729-4360-4000</f>
        <v>2369</v>
      </c>
      <c r="K120" s="34">
        <v>4000</v>
      </c>
      <c r="L120" s="34">
        <v>4000</v>
      </c>
      <c r="M120" s="34">
        <v>4000</v>
      </c>
    </row>
    <row r="121" spans="2:13" x14ac:dyDescent="0.25">
      <c r="B121" s="10">
        <v>650</v>
      </c>
      <c r="C121" s="18"/>
      <c r="D121" s="6"/>
      <c r="E121" s="6"/>
      <c r="F121" s="6" t="s">
        <v>60</v>
      </c>
      <c r="G121" s="6"/>
      <c r="H121" s="6"/>
      <c r="I121" s="34">
        <v>600</v>
      </c>
      <c r="J121" s="34"/>
      <c r="K121" s="34">
        <v>600</v>
      </c>
      <c r="L121" s="34">
        <v>600</v>
      </c>
      <c r="M121" s="34">
        <v>600</v>
      </c>
    </row>
    <row r="122" spans="2:13" x14ac:dyDescent="0.25">
      <c r="B122" s="10">
        <v>550</v>
      </c>
      <c r="C122" s="18"/>
      <c r="D122" s="6"/>
      <c r="E122" s="6"/>
      <c r="F122" s="6" t="s">
        <v>61</v>
      </c>
      <c r="G122" s="6"/>
      <c r="H122" s="6"/>
      <c r="I122" s="46">
        <v>550</v>
      </c>
      <c r="J122" s="46">
        <v>605</v>
      </c>
      <c r="K122" s="46">
        <v>605</v>
      </c>
      <c r="L122" s="46">
        <v>650</v>
      </c>
      <c r="M122" s="46">
        <v>700</v>
      </c>
    </row>
    <row r="123" spans="2:13" x14ac:dyDescent="0.25">
      <c r="B123" s="48">
        <f>SUM(B99:B122)</f>
        <v>110312</v>
      </c>
      <c r="C123" s="47"/>
      <c r="D123" s="23"/>
      <c r="E123" s="23"/>
      <c r="F123" s="23"/>
      <c r="G123" s="23" t="s">
        <v>23</v>
      </c>
      <c r="H123" s="23"/>
      <c r="I123" s="48">
        <f>SUM(I99:I122)</f>
        <v>127162</v>
      </c>
      <c r="J123" s="48">
        <f>SUM(J99:J122)</f>
        <v>91814.237596774197</v>
      </c>
      <c r="K123" s="96">
        <f t="shared" ref="K123:M123" si="14">SUM(K99:K122)</f>
        <v>128642.37903225806</v>
      </c>
      <c r="L123" s="48">
        <f t="shared" si="14"/>
        <v>130147.53225806452</v>
      </c>
      <c r="M123" s="48">
        <f t="shared" si="14"/>
        <v>135174.65887096775</v>
      </c>
    </row>
    <row r="124" spans="2:13" x14ac:dyDescent="0.25">
      <c r="B124" s="10"/>
      <c r="C124" s="25"/>
      <c r="D124" t="s">
        <v>62</v>
      </c>
      <c r="I124" s="10"/>
      <c r="J124" s="15"/>
      <c r="L124" s="10"/>
      <c r="M124" s="10"/>
    </row>
    <row r="125" spans="2:13" x14ac:dyDescent="0.25">
      <c r="B125" s="10"/>
      <c r="C125" s="18"/>
      <c r="D125" s="6"/>
      <c r="E125" s="6"/>
      <c r="F125" s="6" t="s">
        <v>97</v>
      </c>
      <c r="G125" s="6"/>
      <c r="H125" s="6"/>
      <c r="I125" s="17">
        <v>-58</v>
      </c>
      <c r="J125" s="17">
        <v>-50</v>
      </c>
      <c r="K125" s="17">
        <v>-58</v>
      </c>
      <c r="L125" s="17">
        <v>-58</v>
      </c>
      <c r="M125" s="17">
        <v>-58</v>
      </c>
    </row>
    <row r="126" spans="2:13" x14ac:dyDescent="0.25">
      <c r="B126" s="10"/>
      <c r="C126" s="18"/>
      <c r="D126" s="6"/>
      <c r="E126" s="6"/>
      <c r="F126" s="6" t="s">
        <v>63</v>
      </c>
      <c r="G126" s="6"/>
      <c r="H126" s="6"/>
      <c r="I126" s="49">
        <v>-500</v>
      </c>
      <c r="J126" s="49">
        <v>-500</v>
      </c>
      <c r="K126" s="49">
        <v>-500</v>
      </c>
      <c r="L126" s="49">
        <v>-500</v>
      </c>
      <c r="M126" s="49">
        <v>-500</v>
      </c>
    </row>
    <row r="127" spans="2:13" x14ac:dyDescent="0.25">
      <c r="B127" s="10"/>
      <c r="C127" s="18"/>
      <c r="D127" s="6"/>
      <c r="E127" s="6"/>
      <c r="F127" s="6" t="s">
        <v>144</v>
      </c>
      <c r="G127" s="6"/>
      <c r="H127" s="6"/>
      <c r="I127" s="49"/>
      <c r="J127" s="83">
        <v>-4775</v>
      </c>
      <c r="K127" s="83">
        <v>-4775</v>
      </c>
      <c r="L127" s="10"/>
      <c r="M127" s="10"/>
    </row>
    <row r="128" spans="2:13" x14ac:dyDescent="0.25">
      <c r="B128" s="10">
        <v>-258</v>
      </c>
      <c r="C128" s="18"/>
      <c r="D128" s="6"/>
      <c r="E128" s="6"/>
      <c r="F128" s="6" t="s">
        <v>109</v>
      </c>
      <c r="G128" s="6"/>
      <c r="H128" s="6"/>
      <c r="I128" s="49"/>
      <c r="J128" s="49">
        <v>-750</v>
      </c>
      <c r="K128" s="49">
        <v>-750</v>
      </c>
      <c r="L128" s="10"/>
      <c r="M128" s="10"/>
    </row>
    <row r="129" spans="2:13" x14ac:dyDescent="0.25">
      <c r="B129" s="24">
        <f>SUM(B125:B128)</f>
        <v>-258</v>
      </c>
      <c r="C129" s="47"/>
      <c r="D129" s="23"/>
      <c r="E129" s="23"/>
      <c r="F129" s="23"/>
      <c r="G129" s="23" t="s">
        <v>64</v>
      </c>
      <c r="H129" s="51"/>
      <c r="I129" s="24">
        <f>SUM(I125:I128)</f>
        <v>-558</v>
      </c>
      <c r="J129" s="24">
        <f t="shared" ref="J129:M129" si="15">SUM(J125:J128)</f>
        <v>-6075</v>
      </c>
      <c r="K129" s="24">
        <f t="shared" si="15"/>
        <v>-6083</v>
      </c>
      <c r="L129" s="24">
        <f t="shared" si="15"/>
        <v>-558</v>
      </c>
      <c r="M129" s="24">
        <f t="shared" si="15"/>
        <v>-558</v>
      </c>
    </row>
    <row r="130" spans="2:13" ht="15.75" thickBot="1" x14ac:dyDescent="0.3">
      <c r="B130" s="28">
        <f>SUM(B123+B129)</f>
        <v>110054</v>
      </c>
      <c r="C130" s="52"/>
      <c r="D130" s="26"/>
      <c r="E130" s="26"/>
      <c r="F130" s="27" t="s">
        <v>26</v>
      </c>
      <c r="G130" s="26"/>
      <c r="H130" s="26"/>
      <c r="I130" s="28">
        <f>SUM(I123+I129)</f>
        <v>126604</v>
      </c>
      <c r="J130" s="28">
        <f>SUM(J123+J129)</f>
        <v>85739.237596774197</v>
      </c>
      <c r="K130" s="37">
        <f t="shared" ref="K130:M130" si="16">SUM(K123+K129)</f>
        <v>122559.37903225806</v>
      </c>
      <c r="L130" s="28">
        <f t="shared" si="16"/>
        <v>129589.53225806452</v>
      </c>
      <c r="M130" s="28">
        <f t="shared" si="16"/>
        <v>134616.65887096775</v>
      </c>
    </row>
    <row r="131" spans="2:13" ht="15.75" thickTop="1" x14ac:dyDescent="0.25">
      <c r="C131" s="53"/>
      <c r="D131" s="53"/>
      <c r="E131" s="53"/>
      <c r="F131" s="53"/>
      <c r="G131" s="54"/>
      <c r="H131" s="53"/>
    </row>
    <row r="132" spans="2:13" x14ac:dyDescent="0.25">
      <c r="C132" s="53"/>
      <c r="D132" s="53"/>
      <c r="E132" s="53"/>
      <c r="F132" s="53"/>
      <c r="G132" s="54"/>
      <c r="H132" s="53"/>
    </row>
    <row r="133" spans="2:13" x14ac:dyDescent="0.25">
      <c r="C133" s="32"/>
    </row>
    <row r="134" spans="2:13" x14ac:dyDescent="0.25">
      <c r="B134" s="89" t="s">
        <v>101</v>
      </c>
      <c r="C134" s="84"/>
      <c r="D134" s="1"/>
      <c r="E134" s="1"/>
      <c r="F134" s="1"/>
      <c r="G134" s="1"/>
      <c r="H134" s="1"/>
      <c r="I134" s="2" t="s">
        <v>0</v>
      </c>
      <c r="J134" s="2" t="s">
        <v>0</v>
      </c>
      <c r="K134" s="91" t="s">
        <v>0</v>
      </c>
      <c r="L134" s="2" t="s">
        <v>104</v>
      </c>
      <c r="M134" s="2" t="s">
        <v>105</v>
      </c>
    </row>
    <row r="135" spans="2:13" x14ac:dyDescent="0.25">
      <c r="B135" s="90" t="s">
        <v>1</v>
      </c>
      <c r="C135" s="85"/>
      <c r="D135" s="3"/>
      <c r="E135" s="3"/>
      <c r="F135" s="3"/>
      <c r="G135" s="3"/>
      <c r="H135" s="3"/>
      <c r="I135" s="4"/>
      <c r="J135" s="4" t="s">
        <v>1</v>
      </c>
      <c r="K135" s="3" t="s">
        <v>102</v>
      </c>
      <c r="L135" s="10"/>
      <c r="M135" s="10"/>
    </row>
    <row r="136" spans="2:13" x14ac:dyDescent="0.25">
      <c r="B136" s="17"/>
      <c r="C136" s="86"/>
      <c r="D136" s="5"/>
      <c r="E136" s="5"/>
      <c r="F136" s="5"/>
      <c r="G136" s="5"/>
      <c r="H136" s="6"/>
      <c r="I136" s="7" t="s">
        <v>2</v>
      </c>
      <c r="J136" s="7" t="s">
        <v>107</v>
      </c>
      <c r="K136" s="92" t="s">
        <v>103</v>
      </c>
      <c r="L136" s="7" t="s">
        <v>2</v>
      </c>
      <c r="M136" s="7" t="s">
        <v>106</v>
      </c>
    </row>
    <row r="137" spans="2:13" x14ac:dyDescent="0.25">
      <c r="B137" s="89" t="s">
        <v>4</v>
      </c>
      <c r="C137" s="31" t="s">
        <v>65</v>
      </c>
      <c r="D137" s="8"/>
      <c r="E137" s="8"/>
      <c r="F137" s="8"/>
      <c r="G137" s="8"/>
      <c r="H137" s="8"/>
      <c r="I137" s="4" t="s">
        <v>4</v>
      </c>
      <c r="J137" s="4" t="s">
        <v>4</v>
      </c>
      <c r="K137" s="88" t="s">
        <v>4</v>
      </c>
      <c r="L137" s="4" t="s">
        <v>4</v>
      </c>
      <c r="M137" s="4" t="s">
        <v>4</v>
      </c>
    </row>
    <row r="138" spans="2:13" x14ac:dyDescent="0.25">
      <c r="B138" s="10"/>
      <c r="C138" s="56"/>
      <c r="D138" t="s">
        <v>5</v>
      </c>
      <c r="I138" s="10"/>
      <c r="J138" s="10"/>
      <c r="L138" s="10"/>
      <c r="M138" s="10"/>
    </row>
    <row r="139" spans="2:13" x14ac:dyDescent="0.25">
      <c r="B139" s="10"/>
      <c r="C139" s="56"/>
      <c r="E139" t="s">
        <v>6</v>
      </c>
      <c r="I139" s="10"/>
      <c r="J139" s="10"/>
      <c r="L139" s="10"/>
      <c r="M139" s="10"/>
    </row>
    <row r="140" spans="2:13" x14ac:dyDescent="0.25">
      <c r="B140" s="10">
        <v>77470</v>
      </c>
      <c r="C140" s="58"/>
      <c r="D140" s="6"/>
      <c r="E140" s="6"/>
      <c r="F140" s="6" t="s">
        <v>29</v>
      </c>
      <c r="G140" s="6"/>
      <c r="H140" s="6"/>
      <c r="I140" s="14">
        <v>83395</v>
      </c>
      <c r="J140" s="14">
        <f>J8*(I140/I8)</f>
        <v>54879.962862903223</v>
      </c>
      <c r="K140" s="14">
        <f>K8*(I140/I8)</f>
        <v>81041.108870967742</v>
      </c>
      <c r="L140" s="14">
        <f>L8*(I140/I8)</f>
        <v>85412.620967741925</v>
      </c>
      <c r="M140" s="14">
        <f>M8*(I140/I8)</f>
        <v>89683.25201612903</v>
      </c>
    </row>
    <row r="141" spans="2:13" x14ac:dyDescent="0.25">
      <c r="B141" s="10"/>
      <c r="C141" s="25"/>
      <c r="E141" t="s">
        <v>47</v>
      </c>
      <c r="I141" s="10"/>
      <c r="J141" s="10"/>
      <c r="L141" s="10"/>
      <c r="M141" s="10"/>
    </row>
    <row r="142" spans="2:13" x14ac:dyDescent="0.25">
      <c r="B142" s="10">
        <v>399</v>
      </c>
      <c r="C142" s="18"/>
      <c r="D142" s="6"/>
      <c r="E142" s="6"/>
      <c r="F142" s="6" t="s">
        <v>49</v>
      </c>
      <c r="G142" s="6"/>
      <c r="H142" s="6"/>
      <c r="I142" s="17">
        <v>600</v>
      </c>
      <c r="J142" s="18">
        <v>377</v>
      </c>
      <c r="K142" s="17">
        <v>600</v>
      </c>
      <c r="L142" s="17">
        <v>700</v>
      </c>
      <c r="M142" s="6">
        <v>750</v>
      </c>
    </row>
    <row r="143" spans="2:13" x14ac:dyDescent="0.25">
      <c r="B143" s="10"/>
      <c r="C143" s="67"/>
      <c r="D143" s="8"/>
      <c r="E143" s="8"/>
      <c r="F143" s="8"/>
      <c r="G143" s="8"/>
      <c r="H143" s="8"/>
      <c r="I143" s="10"/>
      <c r="J143" s="25"/>
      <c r="K143" s="10"/>
      <c r="L143" s="10"/>
    </row>
    <row r="144" spans="2:13" x14ac:dyDescent="0.25">
      <c r="B144" s="10">
        <v>948</v>
      </c>
      <c r="C144" s="18"/>
      <c r="D144" s="6"/>
      <c r="E144" s="6"/>
      <c r="F144" s="6" t="s">
        <v>66</v>
      </c>
      <c r="G144" s="6"/>
      <c r="H144" s="6"/>
      <c r="I144" s="14">
        <v>1000</v>
      </c>
      <c r="J144" s="82">
        <v>973</v>
      </c>
      <c r="K144" s="17">
        <v>973</v>
      </c>
      <c r="L144" s="17">
        <v>1050</v>
      </c>
      <c r="M144" s="6">
        <v>1100</v>
      </c>
    </row>
    <row r="145" spans="2:13" x14ac:dyDescent="0.25">
      <c r="B145" s="10"/>
      <c r="C145" s="25"/>
      <c r="I145" s="10"/>
      <c r="J145" s="25"/>
      <c r="K145" s="10"/>
      <c r="L145" s="10"/>
    </row>
    <row r="146" spans="2:13" x14ac:dyDescent="0.25">
      <c r="B146" s="10">
        <v>810</v>
      </c>
      <c r="C146" s="18"/>
      <c r="D146" s="6"/>
      <c r="E146" s="6"/>
      <c r="F146" s="6" t="s">
        <v>67</v>
      </c>
      <c r="G146" s="6"/>
      <c r="H146" s="6"/>
      <c r="I146" s="14">
        <v>800</v>
      </c>
      <c r="J146" s="82">
        <v>905</v>
      </c>
      <c r="K146" s="17">
        <v>905</v>
      </c>
      <c r="L146" s="17">
        <v>1000</v>
      </c>
      <c r="M146" s="6">
        <v>1100</v>
      </c>
    </row>
    <row r="147" spans="2:13" x14ac:dyDescent="0.25">
      <c r="B147" s="10"/>
      <c r="C147" s="25"/>
      <c r="E147" t="s">
        <v>54</v>
      </c>
      <c r="I147" s="10"/>
      <c r="J147" s="25"/>
      <c r="K147" s="10"/>
      <c r="L147" s="10"/>
    </row>
    <row r="148" spans="2:13" x14ac:dyDescent="0.25">
      <c r="B148" s="10">
        <v>500</v>
      </c>
      <c r="C148" s="18"/>
      <c r="D148" s="6"/>
      <c r="E148" s="6"/>
      <c r="F148" s="6" t="s">
        <v>55</v>
      </c>
      <c r="G148" s="6"/>
      <c r="H148" s="6"/>
      <c r="I148" s="17">
        <v>550</v>
      </c>
      <c r="J148" s="18">
        <v>828</v>
      </c>
      <c r="K148" s="17">
        <v>828</v>
      </c>
      <c r="L148" s="17">
        <v>900</v>
      </c>
      <c r="M148" s="6">
        <v>950</v>
      </c>
    </row>
    <row r="149" spans="2:13" x14ac:dyDescent="0.25">
      <c r="B149" s="10"/>
      <c r="C149" s="25"/>
      <c r="E149" t="s">
        <v>11</v>
      </c>
      <c r="I149" s="10"/>
      <c r="J149" s="25"/>
      <c r="K149" s="10"/>
      <c r="L149" s="10"/>
    </row>
    <row r="150" spans="2:13" x14ac:dyDescent="0.25">
      <c r="B150" s="10">
        <v>9040</v>
      </c>
      <c r="C150" s="18"/>
      <c r="D150" s="6"/>
      <c r="E150" s="6"/>
      <c r="F150" s="6" t="s">
        <v>68</v>
      </c>
      <c r="G150" s="6"/>
      <c r="H150" s="6"/>
      <c r="I150" s="34">
        <v>10000</v>
      </c>
      <c r="J150" s="123">
        <v>3660</v>
      </c>
      <c r="K150" s="123">
        <v>5000</v>
      </c>
      <c r="L150" s="123">
        <v>5000</v>
      </c>
      <c r="M150" s="123">
        <v>5100</v>
      </c>
    </row>
    <row r="151" spans="2:13" x14ac:dyDescent="0.25">
      <c r="B151" s="10"/>
      <c r="C151" s="25"/>
      <c r="I151" s="10"/>
      <c r="J151" s="25"/>
      <c r="K151" s="10"/>
      <c r="L151" s="10"/>
    </row>
    <row r="152" spans="2:13" x14ac:dyDescent="0.25">
      <c r="B152" s="10">
        <v>39</v>
      </c>
      <c r="C152" s="18"/>
      <c r="D152" s="6"/>
      <c r="E152" s="6"/>
      <c r="F152" s="6" t="s">
        <v>69</v>
      </c>
      <c r="G152" s="6"/>
      <c r="H152" s="6"/>
      <c r="I152" s="17">
        <v>300</v>
      </c>
      <c r="J152" s="18">
        <v>324</v>
      </c>
      <c r="K152" s="17">
        <v>324</v>
      </c>
      <c r="L152" s="17">
        <v>350</v>
      </c>
      <c r="M152" s="6">
        <v>350</v>
      </c>
    </row>
    <row r="153" spans="2:13" x14ac:dyDescent="0.25">
      <c r="B153" s="10"/>
      <c r="C153" s="25"/>
      <c r="I153" s="10"/>
      <c r="J153" s="25"/>
      <c r="K153" s="10"/>
      <c r="L153" s="10"/>
    </row>
    <row r="154" spans="2:13" x14ac:dyDescent="0.25">
      <c r="B154" s="10">
        <v>95</v>
      </c>
      <c r="C154" s="18"/>
      <c r="D154" s="6"/>
      <c r="E154" s="6"/>
      <c r="F154" s="6" t="s">
        <v>145</v>
      </c>
      <c r="G154" s="6"/>
      <c r="H154" s="6"/>
      <c r="I154" s="17">
        <v>100</v>
      </c>
      <c r="J154" s="18">
        <v>834</v>
      </c>
      <c r="K154" s="17">
        <v>834</v>
      </c>
      <c r="L154" s="17">
        <v>520</v>
      </c>
      <c r="M154" s="6">
        <v>550</v>
      </c>
    </row>
    <row r="155" spans="2:13" x14ac:dyDescent="0.25">
      <c r="B155" s="10"/>
      <c r="C155" s="25"/>
      <c r="I155" s="10"/>
      <c r="J155" s="25"/>
      <c r="K155" s="10"/>
      <c r="L155" s="10"/>
    </row>
    <row r="156" spans="2:13" x14ac:dyDescent="0.25">
      <c r="B156" s="10">
        <v>335</v>
      </c>
      <c r="C156" s="18"/>
      <c r="D156" s="6"/>
      <c r="E156" s="6"/>
      <c r="F156" s="6" t="s">
        <v>70</v>
      </c>
      <c r="G156" s="6"/>
      <c r="H156" s="6"/>
      <c r="I156" s="34"/>
      <c r="J156" s="10">
        <v>306</v>
      </c>
      <c r="K156" s="17">
        <v>304</v>
      </c>
      <c r="L156" s="10">
        <v>300</v>
      </c>
      <c r="M156" s="10">
        <v>300</v>
      </c>
    </row>
    <row r="157" spans="2:13" x14ac:dyDescent="0.25">
      <c r="B157" s="48">
        <f t="shared" ref="B157" si="17">SUM(B140:B156)</f>
        <v>89636</v>
      </c>
      <c r="C157" s="47"/>
      <c r="D157" s="23"/>
      <c r="E157" s="23"/>
      <c r="F157" s="23"/>
      <c r="G157" s="23" t="s">
        <v>23</v>
      </c>
      <c r="H157" s="23"/>
      <c r="I157" s="48">
        <f t="shared" ref="I157:M157" si="18">SUM(I140:I156)</f>
        <v>96745</v>
      </c>
      <c r="J157" s="48">
        <f t="shared" si="18"/>
        <v>63086.962862903223</v>
      </c>
      <c r="K157" s="96">
        <f t="shared" si="18"/>
        <v>90809.108870967742</v>
      </c>
      <c r="L157" s="48">
        <f t="shared" si="18"/>
        <v>95232.620967741925</v>
      </c>
      <c r="M157" s="48">
        <f t="shared" si="18"/>
        <v>99883.25201612903</v>
      </c>
    </row>
    <row r="158" spans="2:13" x14ac:dyDescent="0.25">
      <c r="B158" s="10"/>
      <c r="C158" s="25"/>
      <c r="D158" t="s">
        <v>24</v>
      </c>
      <c r="I158" s="10"/>
      <c r="J158" s="10"/>
      <c r="L158" s="10"/>
      <c r="M158" s="10"/>
    </row>
    <row r="159" spans="2:13" x14ac:dyDescent="0.25">
      <c r="B159" s="10"/>
      <c r="C159" s="25"/>
      <c r="E159" t="s">
        <v>71</v>
      </c>
      <c r="I159" s="10"/>
      <c r="J159" s="10"/>
      <c r="L159" s="10"/>
      <c r="M159" s="10"/>
    </row>
    <row r="160" spans="2:13" x14ac:dyDescent="0.25">
      <c r="B160" s="34">
        <v>-77364</v>
      </c>
      <c r="C160" s="18"/>
      <c r="D160" s="6"/>
      <c r="E160" s="6"/>
      <c r="F160" s="6" t="s">
        <v>72</v>
      </c>
      <c r="G160" s="6"/>
      <c r="H160" s="6"/>
      <c r="I160" s="34">
        <v>-84000</v>
      </c>
      <c r="J160" s="34">
        <v>-33883</v>
      </c>
      <c r="K160" s="138">
        <f>-'[1]Cemetery income'!$D$10</f>
        <v>-40000</v>
      </c>
      <c r="L160" s="81">
        <v>-40000</v>
      </c>
      <c r="M160" s="81">
        <v>-40000</v>
      </c>
    </row>
    <row r="161" spans="2:13" x14ac:dyDescent="0.25">
      <c r="B161" s="55">
        <f t="shared" ref="B161" si="19">SUM(B159:B160)</f>
        <v>-77364</v>
      </c>
      <c r="C161" s="47"/>
      <c r="D161" s="23"/>
      <c r="E161" s="23"/>
      <c r="F161" s="23"/>
      <c r="G161" s="23" t="s">
        <v>64</v>
      </c>
      <c r="H161" s="23"/>
      <c r="I161" s="55">
        <f t="shared" ref="I161" si="20">SUM(I159:I160)</f>
        <v>-84000</v>
      </c>
      <c r="J161" s="55">
        <f t="shared" ref="J161" si="21">SUM(J159:J160)</f>
        <v>-33883</v>
      </c>
      <c r="K161" s="97">
        <f t="shared" ref="K161:M161" si="22">SUM(K159:K160)</f>
        <v>-40000</v>
      </c>
      <c r="L161" s="55">
        <f t="shared" si="22"/>
        <v>-40000</v>
      </c>
      <c r="M161" s="55">
        <f t="shared" si="22"/>
        <v>-40000</v>
      </c>
    </row>
    <row r="162" spans="2:13" ht="15.75" thickBot="1" x14ac:dyDescent="0.3">
      <c r="B162" s="28">
        <f t="shared" ref="B162" si="23">SUM(B161+B157)</f>
        <v>12272</v>
      </c>
      <c r="C162" s="52"/>
      <c r="D162" s="26"/>
      <c r="E162" s="26"/>
      <c r="F162" s="27" t="s">
        <v>26</v>
      </c>
      <c r="G162" s="26"/>
      <c r="H162" s="26"/>
      <c r="I162" s="28">
        <f t="shared" ref="I162" si="24">SUM(I161+I157)</f>
        <v>12745</v>
      </c>
      <c r="J162" s="28">
        <f t="shared" ref="J162" si="25">SUM(J161+J157)</f>
        <v>29203.962862903223</v>
      </c>
      <c r="K162" s="37">
        <f t="shared" ref="K162:M162" si="26">SUM(K161+K157)</f>
        <v>50809.108870967742</v>
      </c>
      <c r="L162" s="28">
        <f t="shared" si="26"/>
        <v>55232.620967741925</v>
      </c>
      <c r="M162" s="28">
        <f t="shared" si="26"/>
        <v>59883.25201612903</v>
      </c>
    </row>
    <row r="163" spans="2:13" ht="15.75" thickTop="1" x14ac:dyDescent="0.25">
      <c r="C163" s="32"/>
    </row>
    <row r="164" spans="2:13" x14ac:dyDescent="0.25">
      <c r="C164" s="32"/>
    </row>
    <row r="165" spans="2:13" x14ac:dyDescent="0.25">
      <c r="B165" s="89" t="s">
        <v>101</v>
      </c>
      <c r="C165" s="84"/>
      <c r="D165" s="1"/>
      <c r="E165" s="1"/>
      <c r="F165" s="1"/>
      <c r="G165" s="1"/>
      <c r="H165" s="1"/>
      <c r="I165" s="2" t="s">
        <v>0</v>
      </c>
      <c r="J165" s="2" t="s">
        <v>0</v>
      </c>
      <c r="K165" s="91" t="s">
        <v>0</v>
      </c>
      <c r="L165" s="2" t="s">
        <v>104</v>
      </c>
      <c r="M165" s="2" t="s">
        <v>105</v>
      </c>
    </row>
    <row r="166" spans="2:13" x14ac:dyDescent="0.25">
      <c r="B166" s="90" t="s">
        <v>1</v>
      </c>
      <c r="C166" s="85"/>
      <c r="D166" s="3"/>
      <c r="E166" s="3"/>
      <c r="F166" s="3"/>
      <c r="G166" s="3"/>
      <c r="H166" s="3"/>
      <c r="I166" s="4"/>
      <c r="J166" s="4" t="s">
        <v>1</v>
      </c>
      <c r="K166" s="3" t="s">
        <v>102</v>
      </c>
      <c r="L166" s="10"/>
      <c r="M166" s="10"/>
    </row>
    <row r="167" spans="2:13" x14ac:dyDescent="0.25">
      <c r="B167" s="17"/>
      <c r="C167" s="86"/>
      <c r="D167" s="5"/>
      <c r="E167" s="5"/>
      <c r="F167" s="5"/>
      <c r="G167" s="5"/>
      <c r="H167" s="6"/>
      <c r="I167" s="7" t="s">
        <v>2</v>
      </c>
      <c r="J167" s="7" t="s">
        <v>107</v>
      </c>
      <c r="K167" s="92" t="s">
        <v>103</v>
      </c>
      <c r="L167" s="7" t="s">
        <v>2</v>
      </c>
      <c r="M167" s="7" t="s">
        <v>106</v>
      </c>
    </row>
    <row r="168" spans="2:13" x14ac:dyDescent="0.25">
      <c r="B168" s="89" t="s">
        <v>4</v>
      </c>
      <c r="C168" s="31" t="s">
        <v>73</v>
      </c>
      <c r="D168" s="8"/>
      <c r="E168" s="8"/>
      <c r="F168" s="8"/>
      <c r="G168" s="8"/>
      <c r="H168" s="8"/>
      <c r="I168" s="4" t="s">
        <v>4</v>
      </c>
      <c r="J168" s="4" t="s">
        <v>4</v>
      </c>
      <c r="K168" s="88" t="s">
        <v>4</v>
      </c>
      <c r="L168" s="4" t="s">
        <v>4</v>
      </c>
      <c r="M168" s="4" t="s">
        <v>4</v>
      </c>
    </row>
    <row r="169" spans="2:13" x14ac:dyDescent="0.25">
      <c r="B169" s="10"/>
      <c r="C169" s="56"/>
      <c r="D169" s="57" t="s">
        <v>5</v>
      </c>
      <c r="I169" s="10"/>
      <c r="J169" s="10"/>
      <c r="L169" s="10"/>
      <c r="M169" s="10"/>
    </row>
    <row r="170" spans="2:13" x14ac:dyDescent="0.25">
      <c r="B170" s="10"/>
      <c r="C170" s="56"/>
      <c r="E170" t="s">
        <v>6</v>
      </c>
      <c r="I170" s="10"/>
      <c r="J170" s="10"/>
      <c r="L170" s="10"/>
      <c r="M170" s="10"/>
    </row>
    <row r="171" spans="2:13" x14ac:dyDescent="0.25">
      <c r="B171" s="17">
        <v>11761</v>
      </c>
      <c r="C171" s="58"/>
      <c r="D171" s="6"/>
      <c r="E171" s="6"/>
      <c r="F171" s="6" t="s">
        <v>29</v>
      </c>
      <c r="G171" s="6"/>
      <c r="H171" s="6"/>
      <c r="I171" s="14">
        <v>12662</v>
      </c>
      <c r="J171" s="14">
        <f>J8*(I171/I8)</f>
        <v>8332.5150161290312</v>
      </c>
      <c r="K171" s="14">
        <f>K8*(I171/I8)</f>
        <v>12304.604838709676</v>
      </c>
      <c r="L171" s="14">
        <f>L8*(I171/I8)</f>
        <v>12968.338709677419</v>
      </c>
      <c r="M171" s="14">
        <f>M8*(I171/I8)</f>
        <v>13616.755645161289</v>
      </c>
    </row>
    <row r="172" spans="2:13" x14ac:dyDescent="0.25">
      <c r="B172" s="10"/>
      <c r="C172" s="31"/>
      <c r="D172" s="8"/>
      <c r="E172" s="8" t="s">
        <v>47</v>
      </c>
      <c r="F172" s="8"/>
      <c r="G172" s="8"/>
      <c r="H172" s="8"/>
      <c r="I172" s="10"/>
      <c r="J172" s="10"/>
      <c r="L172" s="10"/>
      <c r="M172" s="10"/>
    </row>
    <row r="173" spans="2:13" x14ac:dyDescent="0.25">
      <c r="B173" s="17">
        <v>0</v>
      </c>
      <c r="C173" s="18"/>
      <c r="D173" s="6"/>
      <c r="E173" s="6"/>
      <c r="F173" s="6" t="s">
        <v>51</v>
      </c>
      <c r="G173" s="6"/>
      <c r="H173" s="6"/>
      <c r="I173" s="34">
        <v>300</v>
      </c>
      <c r="J173" s="34"/>
      <c r="K173" s="34">
        <v>300</v>
      </c>
      <c r="L173" s="17">
        <v>300</v>
      </c>
      <c r="M173" s="17">
        <v>300</v>
      </c>
    </row>
    <row r="174" spans="2:13" x14ac:dyDescent="0.25">
      <c r="B174" s="10"/>
      <c r="C174" s="25"/>
      <c r="E174" t="s">
        <v>11</v>
      </c>
      <c r="I174" s="10"/>
      <c r="J174" s="10"/>
      <c r="K174" s="10"/>
      <c r="L174" s="10"/>
      <c r="M174" s="10"/>
    </row>
    <row r="175" spans="2:13" x14ac:dyDescent="0.25">
      <c r="B175" s="17">
        <v>458</v>
      </c>
      <c r="C175" s="18"/>
      <c r="D175" s="6"/>
      <c r="E175" s="6"/>
      <c r="F175" s="35" t="s">
        <v>74</v>
      </c>
      <c r="G175" s="6"/>
      <c r="H175" s="6"/>
      <c r="I175" s="17">
        <v>800</v>
      </c>
      <c r="J175" s="17">
        <v>650</v>
      </c>
      <c r="K175" s="17">
        <v>800</v>
      </c>
      <c r="L175" s="17">
        <v>800</v>
      </c>
      <c r="M175" s="17">
        <v>800</v>
      </c>
    </row>
    <row r="176" spans="2:13" x14ac:dyDescent="0.25">
      <c r="B176" s="10">
        <v>5655</v>
      </c>
      <c r="C176" s="25"/>
      <c r="F176" t="s">
        <v>22</v>
      </c>
      <c r="I176" s="10">
        <v>0</v>
      </c>
      <c r="J176" s="10">
        <v>473</v>
      </c>
      <c r="K176" s="10">
        <v>482</v>
      </c>
      <c r="L176" s="10">
        <v>0</v>
      </c>
      <c r="M176" s="10">
        <v>0</v>
      </c>
    </row>
    <row r="177" spans="2:13" x14ac:dyDescent="0.25">
      <c r="B177" s="10">
        <v>179</v>
      </c>
      <c r="C177" s="18"/>
      <c r="D177" s="6"/>
      <c r="E177" s="6"/>
      <c r="F177" s="6" t="s">
        <v>75</v>
      </c>
      <c r="G177" s="6"/>
      <c r="H177" s="6"/>
      <c r="I177" s="10">
        <v>483</v>
      </c>
      <c r="J177" s="17">
        <v>371</v>
      </c>
      <c r="K177" s="17">
        <v>371</v>
      </c>
      <c r="L177" s="10">
        <v>483</v>
      </c>
      <c r="M177" s="10">
        <v>530</v>
      </c>
    </row>
    <row r="178" spans="2:13" x14ac:dyDescent="0.25">
      <c r="B178" s="48">
        <f t="shared" ref="B178" si="27">SUM(B171:B177)</f>
        <v>18053</v>
      </c>
      <c r="C178" s="58"/>
      <c r="D178" s="33"/>
      <c r="E178" s="33"/>
      <c r="F178" s="33"/>
      <c r="G178" s="33" t="s">
        <v>23</v>
      </c>
      <c r="H178" s="33"/>
      <c r="I178" s="48">
        <f t="shared" ref="I178:M178" si="28">SUM(I171:I177)</f>
        <v>14245</v>
      </c>
      <c r="J178" s="48">
        <f t="shared" si="28"/>
        <v>9826.5150161290312</v>
      </c>
      <c r="K178" s="96">
        <f t="shared" si="28"/>
        <v>14257.604838709676</v>
      </c>
      <c r="L178" s="48">
        <f t="shared" si="28"/>
        <v>14551.338709677419</v>
      </c>
      <c r="M178" s="48">
        <f t="shared" si="28"/>
        <v>15246.755645161289</v>
      </c>
    </row>
    <row r="179" spans="2:13" x14ac:dyDescent="0.25">
      <c r="B179" s="10"/>
      <c r="C179" s="25"/>
      <c r="D179" t="s">
        <v>24</v>
      </c>
      <c r="I179" s="10"/>
      <c r="J179" s="22"/>
      <c r="L179" s="10"/>
      <c r="M179" s="10"/>
    </row>
    <row r="180" spans="2:13" x14ac:dyDescent="0.25">
      <c r="B180" s="10"/>
      <c r="C180" s="25"/>
      <c r="E180" t="s">
        <v>71</v>
      </c>
      <c r="I180" s="10"/>
      <c r="J180" s="21"/>
      <c r="L180" s="10"/>
      <c r="M180" s="10"/>
    </row>
    <row r="181" spans="2:13" x14ac:dyDescent="0.25">
      <c r="B181" s="17">
        <v>-4243</v>
      </c>
      <c r="C181" s="18"/>
      <c r="D181" s="6"/>
      <c r="E181" s="6"/>
      <c r="F181" s="6" t="s">
        <v>76</v>
      </c>
      <c r="G181" s="6"/>
      <c r="H181" s="6"/>
      <c r="I181" s="40">
        <f>-4440*(1.08695652173913)</f>
        <v>-4826.0869565217372</v>
      </c>
      <c r="J181" s="40">
        <f>-3883-850</f>
        <v>-4733</v>
      </c>
      <c r="K181" s="40">
        <f>-4826</f>
        <v>-4826</v>
      </c>
      <c r="L181" s="40">
        <f>-4826*54/50</f>
        <v>-5212.08</v>
      </c>
      <c r="M181" s="40">
        <v>-5300</v>
      </c>
    </row>
    <row r="182" spans="2:13" x14ac:dyDescent="0.25">
      <c r="B182" s="59">
        <f t="shared" ref="B182" si="29">SUM(B180:B181)</f>
        <v>-4243</v>
      </c>
      <c r="C182" s="58"/>
      <c r="D182" s="33"/>
      <c r="E182" s="33"/>
      <c r="F182" s="33"/>
      <c r="G182" s="33" t="s">
        <v>64</v>
      </c>
      <c r="H182" s="33"/>
      <c r="I182" s="59">
        <f t="shared" ref="I182" si="30">SUM(I180:I181)</f>
        <v>-4826.0869565217372</v>
      </c>
      <c r="J182" s="59">
        <f t="shared" ref="J182" si="31">SUM(J180:J181)</f>
        <v>-4733</v>
      </c>
      <c r="K182" s="98">
        <f t="shared" ref="K182:M182" si="32">SUM(K180:K181)</f>
        <v>-4826</v>
      </c>
      <c r="L182" s="59">
        <f t="shared" si="32"/>
        <v>-5212.08</v>
      </c>
      <c r="M182" s="59">
        <f t="shared" si="32"/>
        <v>-5300</v>
      </c>
    </row>
    <row r="183" spans="2:13" ht="15.75" thickBot="1" x14ac:dyDescent="0.3">
      <c r="B183" s="28">
        <f t="shared" ref="B183" si="33">SUM(B178+B182)</f>
        <v>13810</v>
      </c>
      <c r="C183" s="74"/>
      <c r="D183" s="60"/>
      <c r="E183" s="60"/>
      <c r="F183" s="61" t="s">
        <v>26</v>
      </c>
      <c r="G183" s="60"/>
      <c r="H183" s="60"/>
      <c r="I183" s="28">
        <f t="shared" ref="I183" si="34">SUM(I178+I182)</f>
        <v>9418.9130434782637</v>
      </c>
      <c r="J183" s="28">
        <f t="shared" ref="J183" si="35">SUM(J178+J182)</f>
        <v>5093.5150161290312</v>
      </c>
      <c r="K183" s="37">
        <f t="shared" ref="K183:M183" si="36">SUM(K178+K182)</f>
        <v>9431.6048387096762</v>
      </c>
      <c r="L183" s="28">
        <f t="shared" si="36"/>
        <v>9339.2587096774187</v>
      </c>
      <c r="M183" s="28">
        <f t="shared" si="36"/>
        <v>9946.7556451612891</v>
      </c>
    </row>
    <row r="184" spans="2:13" ht="15.75" thickTop="1" x14ac:dyDescent="0.25"/>
    <row r="185" spans="2:13" x14ac:dyDescent="0.25">
      <c r="G185" s="32"/>
    </row>
    <row r="186" spans="2:13" x14ac:dyDescent="0.25">
      <c r="G186" s="32"/>
    </row>
    <row r="187" spans="2:13" x14ac:dyDescent="0.25">
      <c r="B187" s="89" t="s">
        <v>101</v>
      </c>
      <c r="C187" s="84"/>
      <c r="D187" s="1"/>
      <c r="E187" s="1"/>
      <c r="F187" s="1"/>
      <c r="G187" s="1"/>
      <c r="H187" s="1"/>
      <c r="I187" s="2" t="s">
        <v>0</v>
      </c>
      <c r="J187" s="2" t="s">
        <v>0</v>
      </c>
      <c r="K187" s="91" t="s">
        <v>0</v>
      </c>
      <c r="L187" s="2" t="s">
        <v>104</v>
      </c>
      <c r="M187" s="2" t="s">
        <v>105</v>
      </c>
    </row>
    <row r="188" spans="2:13" x14ac:dyDescent="0.25">
      <c r="B188" s="90" t="s">
        <v>1</v>
      </c>
      <c r="C188" s="85"/>
      <c r="D188" s="3"/>
      <c r="E188" s="3"/>
      <c r="F188" s="3"/>
      <c r="G188" s="3"/>
      <c r="H188" s="3"/>
      <c r="I188" s="4"/>
      <c r="J188" s="4" t="s">
        <v>1</v>
      </c>
      <c r="K188" s="3" t="s">
        <v>102</v>
      </c>
      <c r="L188" s="10"/>
      <c r="M188" s="10"/>
    </row>
    <row r="189" spans="2:13" x14ac:dyDescent="0.25">
      <c r="B189" s="17"/>
      <c r="C189" s="86"/>
      <c r="D189" s="5"/>
      <c r="E189" s="5"/>
      <c r="F189" s="5"/>
      <c r="G189" s="5"/>
      <c r="H189" s="6"/>
      <c r="I189" s="7" t="s">
        <v>2</v>
      </c>
      <c r="J189" s="7" t="s">
        <v>107</v>
      </c>
      <c r="K189" s="92" t="s">
        <v>103</v>
      </c>
      <c r="L189" s="7" t="s">
        <v>2</v>
      </c>
      <c r="M189" s="7" t="s">
        <v>106</v>
      </c>
    </row>
    <row r="190" spans="2:13" x14ac:dyDescent="0.25">
      <c r="B190" s="89" t="s">
        <v>4</v>
      </c>
      <c r="C190" s="31" t="s">
        <v>77</v>
      </c>
      <c r="D190" s="8"/>
      <c r="E190" s="8"/>
      <c r="F190" s="8"/>
      <c r="G190" s="8"/>
      <c r="H190" s="8"/>
      <c r="I190" s="4" t="s">
        <v>4</v>
      </c>
      <c r="J190" s="4" t="s">
        <v>4</v>
      </c>
      <c r="K190" s="88" t="s">
        <v>4</v>
      </c>
      <c r="L190" s="4" t="s">
        <v>4</v>
      </c>
      <c r="M190" s="4" t="s">
        <v>4</v>
      </c>
    </row>
    <row r="191" spans="2:13" x14ac:dyDescent="0.25">
      <c r="B191" s="10"/>
      <c r="C191" s="25"/>
      <c r="D191" t="s">
        <v>5</v>
      </c>
      <c r="I191" s="10"/>
      <c r="J191" s="10"/>
      <c r="L191" s="10"/>
      <c r="M191" s="10"/>
    </row>
    <row r="192" spans="2:13" x14ac:dyDescent="0.25">
      <c r="B192" s="10">
        <v>1985</v>
      </c>
      <c r="C192" s="18"/>
      <c r="D192" s="6"/>
      <c r="E192" s="35" t="s">
        <v>78</v>
      </c>
      <c r="F192" s="35"/>
      <c r="G192" s="6"/>
      <c r="H192" s="6"/>
      <c r="I192" s="34">
        <v>3000</v>
      </c>
      <c r="J192" s="34"/>
      <c r="K192" s="123">
        <v>2200</v>
      </c>
      <c r="L192" s="17">
        <v>0</v>
      </c>
      <c r="M192" s="6"/>
    </row>
    <row r="193" spans="2:13" x14ac:dyDescent="0.25">
      <c r="B193" s="10">
        <v>1463</v>
      </c>
      <c r="C193" s="18"/>
      <c r="D193" s="6"/>
      <c r="E193" s="35" t="s">
        <v>110</v>
      </c>
      <c r="F193" s="35"/>
      <c r="G193" s="6"/>
      <c r="H193" s="6"/>
      <c r="I193" s="34"/>
      <c r="J193" s="34"/>
      <c r="K193" s="34"/>
      <c r="L193" s="10">
        <v>0</v>
      </c>
      <c r="M193" s="10"/>
    </row>
    <row r="194" spans="2:13" x14ac:dyDescent="0.25">
      <c r="B194" s="10">
        <v>1773</v>
      </c>
      <c r="C194" s="18"/>
      <c r="D194" s="6"/>
      <c r="E194" s="35" t="s">
        <v>111</v>
      </c>
      <c r="F194" s="35"/>
      <c r="G194" s="6"/>
      <c r="H194" s="6"/>
      <c r="I194" s="34"/>
      <c r="J194" s="34"/>
      <c r="K194" s="34"/>
      <c r="L194" s="49">
        <v>0</v>
      </c>
      <c r="M194" s="49"/>
    </row>
    <row r="195" spans="2:13" x14ac:dyDescent="0.25">
      <c r="B195" s="10">
        <v>957</v>
      </c>
      <c r="C195" s="18"/>
      <c r="D195" s="6"/>
      <c r="E195" s="35" t="s">
        <v>112</v>
      </c>
      <c r="F195" s="35"/>
      <c r="G195" s="6"/>
      <c r="H195" s="6"/>
      <c r="I195" s="34"/>
      <c r="J195" s="34"/>
      <c r="K195" s="34"/>
      <c r="L195" s="10">
        <v>0</v>
      </c>
      <c r="M195" s="10"/>
    </row>
    <row r="196" spans="2:13" x14ac:dyDescent="0.25">
      <c r="B196" s="10">
        <v>321</v>
      </c>
      <c r="C196" s="18"/>
      <c r="D196" s="6"/>
      <c r="E196" s="35" t="s">
        <v>113</v>
      </c>
      <c r="F196" s="35"/>
      <c r="G196" s="6"/>
      <c r="H196" s="6"/>
      <c r="I196" s="34"/>
      <c r="J196" s="34"/>
      <c r="K196" s="34"/>
      <c r="L196" s="49">
        <v>0</v>
      </c>
      <c r="M196" s="49"/>
    </row>
    <row r="197" spans="2:13" x14ac:dyDescent="0.25">
      <c r="B197" s="10">
        <v>1240</v>
      </c>
      <c r="C197" s="18"/>
      <c r="D197" s="6"/>
      <c r="E197" s="35" t="s">
        <v>114</v>
      </c>
      <c r="F197" s="35"/>
      <c r="G197" s="6"/>
      <c r="H197" s="6"/>
      <c r="I197" s="34"/>
      <c r="J197" s="34"/>
      <c r="K197" s="34"/>
      <c r="L197" s="10">
        <v>0</v>
      </c>
      <c r="M197" s="10"/>
    </row>
    <row r="198" spans="2:13" x14ac:dyDescent="0.25">
      <c r="B198" s="10">
        <v>1853</v>
      </c>
      <c r="C198" s="18"/>
      <c r="D198" s="6"/>
      <c r="E198" s="35" t="s">
        <v>115</v>
      </c>
      <c r="F198" s="35"/>
      <c r="G198" s="6"/>
      <c r="H198" s="6"/>
      <c r="I198" s="34"/>
      <c r="J198" s="34"/>
      <c r="K198" s="34"/>
      <c r="L198" s="49">
        <v>0</v>
      </c>
      <c r="M198" s="49"/>
    </row>
    <row r="199" spans="2:13" x14ac:dyDescent="0.25">
      <c r="B199" s="10">
        <v>3965</v>
      </c>
      <c r="C199" s="18"/>
      <c r="D199" s="6"/>
      <c r="E199" s="35" t="s">
        <v>116</v>
      </c>
      <c r="F199" s="35"/>
      <c r="G199" s="6"/>
      <c r="H199" s="6"/>
      <c r="I199" s="34"/>
      <c r="J199" s="34"/>
      <c r="K199" s="34"/>
      <c r="L199" s="10">
        <v>0</v>
      </c>
      <c r="M199" s="10"/>
    </row>
    <row r="200" spans="2:13" x14ac:dyDescent="0.25">
      <c r="B200" s="10">
        <v>468</v>
      </c>
      <c r="C200" s="18"/>
      <c r="D200" s="6"/>
      <c r="E200" s="35" t="s">
        <v>117</v>
      </c>
      <c r="F200" s="35"/>
      <c r="G200" s="6"/>
      <c r="H200" s="6"/>
      <c r="I200" s="34"/>
      <c r="J200" s="34"/>
      <c r="K200" s="34"/>
      <c r="L200" s="49">
        <v>0</v>
      </c>
      <c r="M200" s="49"/>
    </row>
    <row r="201" spans="2:13" x14ac:dyDescent="0.25">
      <c r="B201" s="10">
        <v>-629</v>
      </c>
      <c r="C201" s="18"/>
      <c r="D201" s="6"/>
      <c r="E201" s="35" t="s">
        <v>118</v>
      </c>
      <c r="F201" s="35"/>
      <c r="G201" s="6"/>
      <c r="H201" s="6"/>
      <c r="I201" s="34"/>
      <c r="J201" s="34"/>
      <c r="K201" s="34"/>
      <c r="L201" s="10">
        <v>0</v>
      </c>
      <c r="M201" s="10"/>
    </row>
    <row r="202" spans="2:13" x14ac:dyDescent="0.25">
      <c r="B202" s="10"/>
      <c r="C202" s="18"/>
      <c r="D202" s="6"/>
      <c r="E202" s="35" t="s">
        <v>95</v>
      </c>
      <c r="F202" s="35"/>
      <c r="G202" s="6"/>
      <c r="H202" s="6"/>
      <c r="I202" s="34"/>
      <c r="J202" s="34">
        <v>7248</v>
      </c>
      <c r="K202" s="34">
        <v>7248</v>
      </c>
      <c r="L202" s="49">
        <v>0</v>
      </c>
      <c r="M202" s="49"/>
    </row>
    <row r="203" spans="2:13" x14ac:dyDescent="0.25">
      <c r="B203" s="10"/>
      <c r="C203" s="18"/>
      <c r="D203" s="6"/>
      <c r="E203" s="35" t="s">
        <v>96</v>
      </c>
      <c r="F203" s="35"/>
      <c r="G203" s="6"/>
      <c r="H203" s="6"/>
      <c r="I203" s="34"/>
      <c r="J203" s="34">
        <v>4460</v>
      </c>
      <c r="K203" s="34">
        <v>4460</v>
      </c>
      <c r="L203" s="10">
        <v>0</v>
      </c>
      <c r="M203" s="10"/>
    </row>
    <row r="204" spans="2:13" x14ac:dyDescent="0.25">
      <c r="B204" s="10"/>
      <c r="C204" s="18"/>
      <c r="D204" s="6"/>
      <c r="E204" s="72" t="s">
        <v>98</v>
      </c>
      <c r="F204" s="35"/>
      <c r="G204" s="6"/>
      <c r="H204" s="6"/>
      <c r="I204" s="34"/>
      <c r="J204" s="34">
        <v>3591</v>
      </c>
      <c r="K204" s="34">
        <v>3591</v>
      </c>
      <c r="L204" s="49">
        <v>0</v>
      </c>
      <c r="M204" s="49"/>
    </row>
    <row r="205" spans="2:13" x14ac:dyDescent="0.25">
      <c r="B205" s="10"/>
      <c r="C205" s="18"/>
      <c r="D205" s="6"/>
      <c r="E205" s="57" t="s">
        <v>79</v>
      </c>
      <c r="F205" s="35"/>
      <c r="G205" s="6"/>
      <c r="H205" s="6"/>
      <c r="I205" s="34">
        <v>500</v>
      </c>
      <c r="J205" s="34"/>
      <c r="K205" s="34">
        <v>64</v>
      </c>
      <c r="L205" s="10">
        <v>0</v>
      </c>
      <c r="M205" s="10"/>
    </row>
    <row r="206" spans="2:13" x14ac:dyDescent="0.25">
      <c r="B206" s="10"/>
      <c r="C206" s="18"/>
      <c r="D206" s="6"/>
      <c r="E206" s="72" t="s">
        <v>99</v>
      </c>
      <c r="F206" s="35"/>
      <c r="G206" s="6"/>
      <c r="H206" s="6"/>
      <c r="I206" s="34"/>
      <c r="J206" s="34">
        <v>1750</v>
      </c>
      <c r="K206" s="34">
        <v>1750</v>
      </c>
      <c r="L206" s="49">
        <v>0</v>
      </c>
      <c r="M206" s="49"/>
    </row>
    <row r="207" spans="2:13" x14ac:dyDescent="0.25">
      <c r="B207" s="10"/>
      <c r="C207" s="18"/>
      <c r="D207" s="6"/>
      <c r="E207" s="72" t="s">
        <v>146</v>
      </c>
      <c r="F207" s="35"/>
      <c r="G207" s="6"/>
      <c r="H207" s="6"/>
      <c r="I207" s="34"/>
      <c r="J207" s="34">
        <v>503</v>
      </c>
      <c r="K207" s="34"/>
      <c r="L207" s="10"/>
      <c r="M207" s="10"/>
    </row>
    <row r="208" spans="2:13" x14ac:dyDescent="0.25">
      <c r="B208" s="10"/>
      <c r="C208" s="18"/>
      <c r="D208" s="6"/>
      <c r="E208" s="72" t="s">
        <v>141</v>
      </c>
      <c r="F208" s="35"/>
      <c r="G208" s="6"/>
      <c r="H208" s="6"/>
      <c r="I208" s="34"/>
      <c r="J208" s="34"/>
      <c r="K208" s="34">
        <v>35000</v>
      </c>
      <c r="L208" s="49"/>
      <c r="M208" s="49"/>
    </row>
    <row r="209" spans="2:13" x14ac:dyDescent="0.25">
      <c r="B209" s="10"/>
      <c r="C209" s="18"/>
      <c r="D209" s="6"/>
      <c r="E209" s="72" t="s">
        <v>120</v>
      </c>
      <c r="F209" s="35"/>
      <c r="G209" s="6"/>
      <c r="H209" s="6"/>
      <c r="I209" s="34"/>
      <c r="J209" s="34"/>
      <c r="K209" s="34"/>
      <c r="L209" s="49">
        <v>500</v>
      </c>
      <c r="M209" s="49"/>
    </row>
    <row r="210" spans="2:13" x14ac:dyDescent="0.25">
      <c r="B210" s="10"/>
      <c r="C210" s="18"/>
      <c r="D210" s="6"/>
      <c r="E210" s="72" t="s">
        <v>158</v>
      </c>
      <c r="F210" s="35"/>
      <c r="G210" s="6"/>
      <c r="H210" s="6"/>
      <c r="I210" s="34"/>
      <c r="J210" s="34"/>
      <c r="K210" s="34"/>
      <c r="L210" s="10">
        <v>1000</v>
      </c>
      <c r="M210" s="49"/>
    </row>
    <row r="211" spans="2:13" x14ac:dyDescent="0.25">
      <c r="B211" s="10"/>
      <c r="C211" s="18"/>
      <c r="D211" s="6"/>
      <c r="E211" s="72" t="s">
        <v>121</v>
      </c>
      <c r="F211" s="35"/>
      <c r="G211" s="6"/>
      <c r="H211" s="6"/>
      <c r="I211" s="34"/>
      <c r="J211" s="34"/>
      <c r="K211" s="34"/>
      <c r="L211" s="49"/>
      <c r="M211" s="34">
        <v>5000</v>
      </c>
    </row>
    <row r="212" spans="2:13" x14ac:dyDescent="0.25">
      <c r="B212" s="10"/>
      <c r="C212" s="18"/>
      <c r="D212" s="6"/>
      <c r="E212" s="72" t="s">
        <v>80</v>
      </c>
      <c r="F212" s="35"/>
      <c r="G212" s="6"/>
      <c r="H212" s="6"/>
      <c r="I212" s="34">
        <v>400</v>
      </c>
      <c r="J212" s="34">
        <v>650</v>
      </c>
      <c r="K212" s="34">
        <v>650</v>
      </c>
      <c r="L212" s="49">
        <v>0</v>
      </c>
      <c r="M212" s="49"/>
    </row>
    <row r="213" spans="2:13" x14ac:dyDescent="0.25">
      <c r="B213" s="17"/>
      <c r="C213" s="18"/>
      <c r="D213" s="6"/>
      <c r="E213" s="57" t="s">
        <v>81</v>
      </c>
      <c r="F213" s="35"/>
      <c r="G213" s="6"/>
      <c r="H213" s="6"/>
      <c r="I213" s="34">
        <v>1000</v>
      </c>
      <c r="J213" s="17"/>
      <c r="K213" s="34">
        <v>1000</v>
      </c>
      <c r="L213" s="10">
        <v>0</v>
      </c>
      <c r="M213" s="10"/>
    </row>
    <row r="214" spans="2:13" ht="15.75" thickBot="1" x14ac:dyDescent="0.3">
      <c r="B214" s="62">
        <f>SUM(B192:B213)</f>
        <v>13396</v>
      </c>
      <c r="C214" s="18"/>
      <c r="D214" s="6"/>
      <c r="E214" s="64"/>
      <c r="F214" s="35"/>
      <c r="G214" s="33" t="s">
        <v>23</v>
      </c>
      <c r="H214" s="6"/>
      <c r="I214" s="62">
        <f>SUM(I192:I213)</f>
        <v>4900</v>
      </c>
      <c r="J214" s="62">
        <f>SUM(J192:J213)</f>
        <v>18202</v>
      </c>
      <c r="K214" s="99">
        <f t="shared" ref="K214:M214" si="37">SUM(K192:K213)</f>
        <v>55963</v>
      </c>
      <c r="L214" s="62">
        <f t="shared" si="37"/>
        <v>1500</v>
      </c>
      <c r="M214" s="62">
        <f t="shared" si="37"/>
        <v>5000</v>
      </c>
    </row>
    <row r="215" spans="2:13" ht="16.5" thickTop="1" thickBot="1" x14ac:dyDescent="0.3">
      <c r="C215" s="25"/>
      <c r="D215" t="s">
        <v>24</v>
      </c>
      <c r="E215" s="32"/>
      <c r="F215" s="57"/>
      <c r="I215" s="62"/>
      <c r="L215" s="10"/>
      <c r="M215" s="10"/>
    </row>
    <row r="216" spans="2:13" ht="16.5" thickTop="1" thickBot="1" x14ac:dyDescent="0.3">
      <c r="C216" s="18"/>
      <c r="D216" s="6"/>
      <c r="E216" s="33"/>
      <c r="F216" s="35"/>
      <c r="G216" s="33" t="s">
        <v>64</v>
      </c>
      <c r="H216" s="19"/>
      <c r="I216" s="62">
        <f>SUM(I215:I215)</f>
        <v>0</v>
      </c>
      <c r="J216" s="62">
        <f>SUM(J215:J215)</f>
        <v>0</v>
      </c>
      <c r="K216" s="99">
        <f t="shared" ref="K216:M216" si="38">SUM(K215:K215)</f>
        <v>0</v>
      </c>
      <c r="L216" s="62">
        <f t="shared" si="38"/>
        <v>0</v>
      </c>
      <c r="M216" s="62">
        <f t="shared" si="38"/>
        <v>0</v>
      </c>
    </row>
    <row r="217" spans="2:13" ht="16.5" thickTop="1" thickBot="1" x14ac:dyDescent="0.3">
      <c r="B217" s="62">
        <f>SUM(B214+B216)</f>
        <v>13396</v>
      </c>
      <c r="C217" s="74"/>
      <c r="D217" s="60"/>
      <c r="E217" s="60"/>
      <c r="F217" s="61" t="s">
        <v>26</v>
      </c>
      <c r="G217" s="60"/>
      <c r="H217" s="60"/>
      <c r="I217" s="62">
        <f>SUM(I214+I216)</f>
        <v>4900</v>
      </c>
      <c r="J217" s="62">
        <f>SUM(J214+J216)</f>
        <v>18202</v>
      </c>
      <c r="K217" s="99">
        <f t="shared" ref="K217:M217" si="39">SUM(K214+K216)</f>
        <v>55963</v>
      </c>
      <c r="L217" s="62">
        <f t="shared" si="39"/>
        <v>1500</v>
      </c>
      <c r="M217" s="62">
        <f t="shared" si="39"/>
        <v>5000</v>
      </c>
    </row>
    <row r="218" spans="2:13" ht="15.75" thickTop="1" x14ac:dyDescent="0.25"/>
    <row r="221" spans="2:13" x14ac:dyDescent="0.25">
      <c r="B221" s="89" t="s">
        <v>101</v>
      </c>
      <c r="C221" s="84"/>
      <c r="D221" s="1"/>
      <c r="E221" s="1"/>
      <c r="F221" s="1"/>
      <c r="G221" s="1"/>
      <c r="H221" s="1"/>
      <c r="I221" s="2" t="s">
        <v>0</v>
      </c>
      <c r="J221" s="2" t="s">
        <v>0</v>
      </c>
      <c r="K221" s="91" t="s">
        <v>0</v>
      </c>
      <c r="L221" s="2" t="s">
        <v>104</v>
      </c>
      <c r="M221" s="2" t="s">
        <v>105</v>
      </c>
    </row>
    <row r="222" spans="2:13" x14ac:dyDescent="0.25">
      <c r="B222" s="90" t="s">
        <v>1</v>
      </c>
      <c r="C222" s="85"/>
      <c r="D222" s="3"/>
      <c r="E222" s="3"/>
      <c r="F222" s="3"/>
      <c r="G222" s="3"/>
      <c r="H222" s="3"/>
      <c r="I222" s="4"/>
      <c r="J222" s="4" t="s">
        <v>1</v>
      </c>
      <c r="K222" s="3" t="s">
        <v>102</v>
      </c>
      <c r="L222" s="10"/>
      <c r="M222" s="10"/>
    </row>
    <row r="223" spans="2:13" x14ac:dyDescent="0.25">
      <c r="B223" s="17"/>
      <c r="C223" s="86"/>
      <c r="D223" s="5"/>
      <c r="E223" s="5"/>
      <c r="F223" s="5"/>
      <c r="G223" s="5"/>
      <c r="H223" s="6"/>
      <c r="I223" s="7" t="s">
        <v>2</v>
      </c>
      <c r="J223" s="7" t="s">
        <v>107</v>
      </c>
      <c r="K223" s="92" t="s">
        <v>103</v>
      </c>
      <c r="L223" s="7" t="s">
        <v>2</v>
      </c>
      <c r="M223" s="7" t="s">
        <v>106</v>
      </c>
    </row>
    <row r="224" spans="2:13" x14ac:dyDescent="0.25">
      <c r="B224" s="89" t="s">
        <v>4</v>
      </c>
      <c r="C224" s="31" t="s">
        <v>82</v>
      </c>
      <c r="D224" s="8"/>
      <c r="E224" s="8"/>
      <c r="F224" s="8"/>
      <c r="G224" s="8"/>
      <c r="H224" s="22"/>
      <c r="I224" s="4" t="s">
        <v>4</v>
      </c>
      <c r="J224" s="4" t="s">
        <v>4</v>
      </c>
      <c r="K224" s="88" t="s">
        <v>4</v>
      </c>
      <c r="L224" s="4" t="s">
        <v>4</v>
      </c>
      <c r="M224" s="4" t="s">
        <v>4</v>
      </c>
    </row>
    <row r="225" spans="2:13" x14ac:dyDescent="0.25">
      <c r="B225" s="10"/>
      <c r="C225" s="25"/>
      <c r="D225" t="s">
        <v>5</v>
      </c>
      <c r="H225" s="21"/>
      <c r="I225" s="10"/>
      <c r="J225" s="10"/>
      <c r="L225" s="10"/>
      <c r="M225" s="10"/>
    </row>
    <row r="226" spans="2:13" x14ac:dyDescent="0.25">
      <c r="B226" s="10">
        <v>-650</v>
      </c>
      <c r="C226" s="18"/>
      <c r="D226" s="6"/>
      <c r="E226" s="6" t="s">
        <v>83</v>
      </c>
      <c r="F226" s="6"/>
      <c r="G226" s="6"/>
      <c r="H226" s="6"/>
      <c r="I226" s="14">
        <v>1000</v>
      </c>
      <c r="J226" s="14">
        <v>7</v>
      </c>
      <c r="K226" s="14">
        <v>1000</v>
      </c>
      <c r="L226" s="14">
        <v>1000</v>
      </c>
      <c r="M226" s="14">
        <v>1000</v>
      </c>
    </row>
    <row r="227" spans="2:13" x14ac:dyDescent="0.25">
      <c r="B227" s="10"/>
      <c r="C227" s="25"/>
      <c r="I227" s="10"/>
      <c r="J227" s="45"/>
      <c r="K227" s="45"/>
      <c r="L227" s="45"/>
      <c r="M227" s="45"/>
    </row>
    <row r="228" spans="2:13" x14ac:dyDescent="0.25">
      <c r="B228" s="10">
        <v>1135</v>
      </c>
      <c r="C228" s="18"/>
      <c r="D228" s="6"/>
      <c r="E228" s="6" t="s">
        <v>84</v>
      </c>
      <c r="F228" s="6"/>
      <c r="G228" s="6"/>
      <c r="H228" s="6"/>
      <c r="I228" s="82">
        <v>1500</v>
      </c>
      <c r="J228" s="14">
        <f>2945-650</f>
        <v>2295</v>
      </c>
      <c r="K228" s="14">
        <v>2800</v>
      </c>
      <c r="L228" s="14">
        <v>1500</v>
      </c>
      <c r="M228" s="14">
        <v>1500</v>
      </c>
    </row>
    <row r="229" spans="2:13" x14ac:dyDescent="0.25">
      <c r="B229" s="10"/>
      <c r="C229" s="25"/>
      <c r="I229" s="25"/>
      <c r="J229" s="45"/>
      <c r="K229" s="45"/>
      <c r="L229" s="45"/>
      <c r="M229" s="45"/>
    </row>
    <row r="230" spans="2:13" x14ac:dyDescent="0.25">
      <c r="B230" s="10">
        <v>4865</v>
      </c>
      <c r="C230" s="18"/>
      <c r="D230" s="6"/>
      <c r="E230" s="35" t="s">
        <v>85</v>
      </c>
      <c r="F230" s="6"/>
      <c r="G230" s="6"/>
      <c r="H230" s="6"/>
      <c r="I230" s="82">
        <v>5000</v>
      </c>
      <c r="J230" s="14"/>
      <c r="K230" s="14">
        <v>5000</v>
      </c>
      <c r="L230" s="14">
        <v>5500</v>
      </c>
      <c r="M230" s="14">
        <v>5500</v>
      </c>
    </row>
    <row r="231" spans="2:13" x14ac:dyDescent="0.25">
      <c r="B231" s="10">
        <v>18500</v>
      </c>
      <c r="C231" s="25"/>
      <c r="E231" s="57" t="s">
        <v>86</v>
      </c>
      <c r="H231" s="21"/>
      <c r="I231" s="82">
        <v>21000</v>
      </c>
      <c r="J231" s="50"/>
      <c r="K231" s="50">
        <v>21000</v>
      </c>
      <c r="L231" s="50">
        <v>22000</v>
      </c>
      <c r="M231" s="50">
        <v>22000</v>
      </c>
    </row>
    <row r="232" spans="2:13" x14ac:dyDescent="0.25">
      <c r="B232" s="10">
        <v>6822</v>
      </c>
      <c r="C232" s="63"/>
      <c r="D232" s="64"/>
      <c r="E232" s="64" t="s">
        <v>50</v>
      </c>
      <c r="F232" s="64"/>
      <c r="G232" s="64"/>
      <c r="H232" s="65"/>
      <c r="I232" s="82">
        <v>7100</v>
      </c>
      <c r="J232" s="14">
        <v>6013</v>
      </c>
      <c r="K232" s="14">
        <v>6013</v>
      </c>
      <c r="L232" s="14">
        <v>6300</v>
      </c>
      <c r="M232" s="14">
        <v>6300</v>
      </c>
    </row>
    <row r="233" spans="2:13" x14ac:dyDescent="0.25">
      <c r="B233" s="10">
        <v>5160</v>
      </c>
      <c r="C233" s="67"/>
      <c r="D233" s="8"/>
      <c r="E233" s="8" t="s">
        <v>87</v>
      </c>
      <c r="F233" s="8"/>
      <c r="G233" s="64"/>
      <c r="H233" s="65"/>
      <c r="I233" s="45">
        <v>6000</v>
      </c>
      <c r="J233" s="14"/>
      <c r="K233" s="14">
        <v>6000</v>
      </c>
      <c r="L233" s="14">
        <v>6000</v>
      </c>
      <c r="M233" s="14">
        <v>6000</v>
      </c>
    </row>
    <row r="234" spans="2:13" x14ac:dyDescent="0.25">
      <c r="B234" s="69">
        <f t="shared" ref="B234" si="40">SUM(B225:B233)</f>
        <v>35832</v>
      </c>
      <c r="C234" s="47"/>
      <c r="D234" s="23"/>
      <c r="E234" s="64"/>
      <c r="F234" s="64"/>
      <c r="G234" s="33" t="s">
        <v>23</v>
      </c>
      <c r="H234" s="68"/>
      <c r="I234" s="69">
        <f t="shared" ref="I234:M234" si="41">SUM(I225:I233)</f>
        <v>41600</v>
      </c>
      <c r="J234" s="69">
        <f t="shared" si="41"/>
        <v>8315</v>
      </c>
      <c r="K234" s="100">
        <f t="shared" si="41"/>
        <v>41813</v>
      </c>
      <c r="L234" s="69">
        <f t="shared" si="41"/>
        <v>42300</v>
      </c>
      <c r="M234" s="69">
        <f t="shared" si="41"/>
        <v>42300</v>
      </c>
    </row>
    <row r="235" spans="2:13" x14ac:dyDescent="0.25">
      <c r="B235" s="10"/>
      <c r="C235" s="25"/>
      <c r="D235" t="s">
        <v>24</v>
      </c>
      <c r="E235" s="70"/>
      <c r="F235" s="70"/>
      <c r="H235" s="71"/>
      <c r="I235" s="10"/>
      <c r="J235" s="10"/>
      <c r="L235" s="10"/>
      <c r="M235" s="10"/>
    </row>
    <row r="236" spans="2:13" x14ac:dyDescent="0.25">
      <c r="B236" s="10">
        <v>-6075</v>
      </c>
      <c r="C236" s="18"/>
      <c r="D236" s="6"/>
      <c r="E236" s="35" t="s">
        <v>88</v>
      </c>
      <c r="G236" s="6"/>
      <c r="H236" s="6"/>
      <c r="I236" s="14">
        <v>-10000</v>
      </c>
      <c r="J236" s="81">
        <v>-3375</v>
      </c>
      <c r="K236" s="81">
        <v>-4500</v>
      </c>
      <c r="L236" s="81">
        <v>-6500</v>
      </c>
      <c r="M236" s="81">
        <v>-6500</v>
      </c>
    </row>
    <row r="237" spans="2:13" x14ac:dyDescent="0.25">
      <c r="B237" s="10">
        <v>-558</v>
      </c>
      <c r="C237" s="63"/>
      <c r="D237" s="64"/>
      <c r="E237" s="72" t="s">
        <v>89</v>
      </c>
      <c r="F237" s="64"/>
      <c r="G237" s="64"/>
      <c r="H237" s="65"/>
      <c r="I237" s="66">
        <v>-1000</v>
      </c>
      <c r="J237" s="83">
        <v>-654</v>
      </c>
      <c r="K237" s="83">
        <v>-654</v>
      </c>
      <c r="L237" s="83">
        <v>-700</v>
      </c>
      <c r="M237" s="83">
        <v>-700</v>
      </c>
    </row>
    <row r="238" spans="2:13" x14ac:dyDescent="0.25">
      <c r="B238" s="17">
        <v>-27997</v>
      </c>
      <c r="C238" s="25"/>
      <c r="E238" s="57" t="s">
        <v>119</v>
      </c>
      <c r="H238" s="21"/>
      <c r="I238" s="73">
        <v>-26400</v>
      </c>
      <c r="J238" s="81">
        <f>-20998-990+1050</f>
        <v>-20938</v>
      </c>
      <c r="K238" s="81">
        <v>-26400</v>
      </c>
      <c r="L238" s="81">
        <v>-26400</v>
      </c>
      <c r="M238" s="81">
        <v>-26400</v>
      </c>
    </row>
    <row r="239" spans="2:13" x14ac:dyDescent="0.25">
      <c r="B239" s="24">
        <f t="shared" ref="B239" si="42">SUM(B236:B238)</f>
        <v>-34630</v>
      </c>
      <c r="C239" s="47"/>
      <c r="D239" s="23"/>
      <c r="F239" s="64"/>
      <c r="G239" s="23" t="s">
        <v>64</v>
      </c>
      <c r="H239" s="51"/>
      <c r="I239" s="24">
        <f t="shared" ref="I239" si="43">SUM(I236:I238)</f>
        <v>-37400</v>
      </c>
      <c r="J239" s="24">
        <f t="shared" ref="J239" si="44">SUM(J236:J238)</f>
        <v>-24967</v>
      </c>
      <c r="K239" s="24">
        <f t="shared" ref="K239:M239" si="45">SUM(K236:K238)</f>
        <v>-31554</v>
      </c>
      <c r="L239" s="24">
        <f t="shared" si="45"/>
        <v>-33600</v>
      </c>
      <c r="M239" s="24">
        <f t="shared" si="45"/>
        <v>-33600</v>
      </c>
    </row>
    <row r="240" spans="2:13" ht="15.75" thickBot="1" x14ac:dyDescent="0.3">
      <c r="B240" s="62">
        <f t="shared" ref="B240" si="46">SUM(B234+B239)</f>
        <v>1202</v>
      </c>
      <c r="C240" s="74"/>
      <c r="D240" s="60"/>
      <c r="E240" s="26"/>
      <c r="F240" s="75" t="s">
        <v>26</v>
      </c>
      <c r="G240" s="52"/>
      <c r="H240" s="75"/>
      <c r="I240" s="62">
        <f t="shared" ref="I240" si="47">SUM(I234+I239)</f>
        <v>4200</v>
      </c>
      <c r="J240" s="62">
        <f t="shared" ref="J240" si="48">SUM(J234+J239)</f>
        <v>-16652</v>
      </c>
      <c r="K240" s="62">
        <f t="shared" ref="K240:M240" si="49">SUM(K234+K239)</f>
        <v>10259</v>
      </c>
      <c r="L240" s="62">
        <f t="shared" si="49"/>
        <v>8700</v>
      </c>
      <c r="M240" s="62">
        <f t="shared" si="49"/>
        <v>8700</v>
      </c>
    </row>
    <row r="241" spans="2:13" ht="15.75" thickTop="1" x14ac:dyDescent="0.25"/>
    <row r="242" spans="2:13" x14ac:dyDescent="0.25">
      <c r="C242" t="s">
        <v>100</v>
      </c>
    </row>
    <row r="244" spans="2:13" x14ac:dyDescent="0.25">
      <c r="B244" s="89" t="s">
        <v>101</v>
      </c>
      <c r="C244" s="84"/>
      <c r="D244" s="1"/>
      <c r="E244" s="1"/>
      <c r="F244" s="1"/>
      <c r="G244" s="1"/>
      <c r="H244" s="1"/>
      <c r="I244" s="2" t="s">
        <v>0</v>
      </c>
      <c r="J244" s="2" t="s">
        <v>0</v>
      </c>
      <c r="K244" s="91" t="s">
        <v>0</v>
      </c>
      <c r="L244" s="2" t="s">
        <v>104</v>
      </c>
      <c r="M244" s="2" t="s">
        <v>105</v>
      </c>
    </row>
    <row r="245" spans="2:13" x14ac:dyDescent="0.25">
      <c r="B245" s="90" t="s">
        <v>1</v>
      </c>
      <c r="C245" s="85"/>
      <c r="D245" s="3"/>
      <c r="E245" s="3"/>
      <c r="F245" s="3"/>
      <c r="G245" s="3"/>
      <c r="H245" s="3"/>
      <c r="I245" s="4"/>
      <c r="J245" s="4" t="s">
        <v>1</v>
      </c>
      <c r="K245" s="3" t="s">
        <v>102</v>
      </c>
      <c r="L245" s="10"/>
      <c r="M245" s="10"/>
    </row>
    <row r="246" spans="2:13" x14ac:dyDescent="0.25">
      <c r="B246" s="17"/>
      <c r="C246" s="86"/>
      <c r="D246" s="5"/>
      <c r="E246" s="5"/>
      <c r="F246" s="5"/>
      <c r="G246" s="5"/>
      <c r="H246" s="6"/>
      <c r="I246" s="7" t="s">
        <v>2</v>
      </c>
      <c r="J246" s="7" t="s">
        <v>107</v>
      </c>
      <c r="K246" s="92" t="s">
        <v>103</v>
      </c>
      <c r="L246" s="7" t="s">
        <v>2</v>
      </c>
      <c r="M246" s="7" t="s">
        <v>106</v>
      </c>
    </row>
    <row r="247" spans="2:13" x14ac:dyDescent="0.25">
      <c r="B247" s="89" t="s">
        <v>4</v>
      </c>
      <c r="C247" s="31" t="s">
        <v>90</v>
      </c>
      <c r="D247" s="8"/>
      <c r="E247" s="8"/>
      <c r="F247" s="8"/>
      <c r="G247" s="8"/>
      <c r="H247" s="22"/>
      <c r="I247" s="4" t="s">
        <v>4</v>
      </c>
      <c r="J247" s="4" t="s">
        <v>4</v>
      </c>
      <c r="K247" s="88" t="s">
        <v>4</v>
      </c>
      <c r="L247" s="4" t="s">
        <v>4</v>
      </c>
      <c r="M247" s="4" t="s">
        <v>4</v>
      </c>
    </row>
    <row r="248" spans="2:13" x14ac:dyDescent="0.25">
      <c r="B248" s="10"/>
      <c r="C248" s="25"/>
      <c r="D248" t="s">
        <v>5</v>
      </c>
      <c r="H248" s="21"/>
      <c r="I248" s="10"/>
      <c r="J248" s="10"/>
      <c r="L248" s="10"/>
      <c r="M248" s="10"/>
    </row>
    <row r="249" spans="2:13" x14ac:dyDescent="0.25">
      <c r="B249" s="10">
        <v>34628</v>
      </c>
      <c r="C249" s="18"/>
      <c r="D249" s="6"/>
      <c r="E249" s="6" t="s">
        <v>91</v>
      </c>
      <c r="F249" s="6"/>
      <c r="G249" s="6"/>
      <c r="H249" s="6"/>
      <c r="I249" s="14">
        <v>35500</v>
      </c>
      <c r="J249" s="14">
        <v>33983</v>
      </c>
      <c r="K249" s="14">
        <v>34500</v>
      </c>
      <c r="L249" s="14">
        <v>37300</v>
      </c>
      <c r="M249" s="14">
        <v>39000</v>
      </c>
    </row>
    <row r="250" spans="2:13" x14ac:dyDescent="0.25">
      <c r="B250" s="15"/>
      <c r="C250" s="25"/>
      <c r="E250" s="57"/>
      <c r="I250" s="45"/>
      <c r="J250" s="10"/>
      <c r="K250" s="10"/>
      <c r="L250" s="10"/>
      <c r="M250" s="10"/>
    </row>
    <row r="251" spans="2:13" x14ac:dyDescent="0.25">
      <c r="B251" s="17">
        <v>33311</v>
      </c>
      <c r="C251" s="18"/>
      <c r="D251" s="6"/>
      <c r="E251" s="6" t="s">
        <v>92</v>
      </c>
      <c r="F251" s="6"/>
      <c r="G251" s="6"/>
      <c r="H251" s="19"/>
      <c r="I251" s="20">
        <v>39000</v>
      </c>
      <c r="J251" s="20">
        <v>27849</v>
      </c>
      <c r="K251" s="20">
        <v>39000</v>
      </c>
      <c r="L251" s="20">
        <v>41000</v>
      </c>
      <c r="M251" s="20">
        <v>43000</v>
      </c>
    </row>
    <row r="252" spans="2:13" x14ac:dyDescent="0.25">
      <c r="B252" s="15"/>
      <c r="C252" s="139"/>
      <c r="D252" s="139"/>
      <c r="E252" s="139"/>
      <c r="F252" s="139"/>
      <c r="G252" s="139"/>
      <c r="H252" s="22"/>
      <c r="I252" s="73"/>
      <c r="J252" s="73"/>
      <c r="K252" s="73"/>
      <c r="L252" s="73"/>
      <c r="M252" s="73"/>
    </row>
    <row r="253" spans="2:13" x14ac:dyDescent="0.25">
      <c r="B253" s="19"/>
      <c r="C253" s="6"/>
      <c r="D253" s="6"/>
      <c r="E253" s="6" t="s">
        <v>147</v>
      </c>
      <c r="F253" s="6"/>
      <c r="G253" s="6"/>
      <c r="H253" s="19"/>
      <c r="I253" s="140"/>
      <c r="J253" s="14"/>
      <c r="K253" s="140"/>
      <c r="L253" s="14">
        <v>4000</v>
      </c>
      <c r="M253" s="140">
        <v>4500</v>
      </c>
    </row>
    <row r="254" spans="2:13" x14ac:dyDescent="0.25">
      <c r="B254" s="14">
        <f t="shared" ref="B254" si="50">SUM(B249:B251)</f>
        <v>67939</v>
      </c>
      <c r="C254" s="18"/>
      <c r="D254" s="6"/>
      <c r="E254" s="6"/>
      <c r="F254" s="6"/>
      <c r="G254" s="33" t="s">
        <v>23</v>
      </c>
      <c r="H254" s="6"/>
      <c r="I254" s="14">
        <f t="shared" ref="I254" si="51">SUM(I249:I251)</f>
        <v>74500</v>
      </c>
      <c r="J254" s="14">
        <f t="shared" ref="J254" si="52">SUM(J249:J251)</f>
        <v>61832</v>
      </c>
      <c r="K254" s="14">
        <f t="shared" ref="K254" si="53">SUM(K249:K251)</f>
        <v>73500</v>
      </c>
      <c r="L254" s="14">
        <f>SUM(L249:L253)</f>
        <v>82300</v>
      </c>
      <c r="M254" s="14">
        <f>SUM(M249:M253)</f>
        <v>86500</v>
      </c>
    </row>
    <row r="255" spans="2:13" ht="15.75" thickBot="1" x14ac:dyDescent="0.3">
      <c r="B255" s="76">
        <f t="shared" ref="B255" si="54">B254</f>
        <v>67939</v>
      </c>
      <c r="C255" s="74"/>
      <c r="D255" s="60"/>
      <c r="E255" s="60"/>
      <c r="F255" s="75" t="s">
        <v>26</v>
      </c>
      <c r="G255" s="74"/>
      <c r="H255" s="75"/>
      <c r="I255" s="76">
        <f t="shared" ref="I255" si="55">I254</f>
        <v>74500</v>
      </c>
      <c r="J255" s="76">
        <f t="shared" ref="J255" si="56">J254</f>
        <v>61832</v>
      </c>
      <c r="K255" s="76">
        <f t="shared" ref="K255:M255" si="57">K254</f>
        <v>73500</v>
      </c>
      <c r="L255" s="76">
        <f t="shared" si="57"/>
        <v>82300</v>
      </c>
      <c r="M255" s="76">
        <f t="shared" si="57"/>
        <v>86500</v>
      </c>
    </row>
    <row r="256" spans="2:13" ht="15.75" thickTop="1" x14ac:dyDescent="0.25"/>
    <row r="257" spans="2:13" x14ac:dyDescent="0.25">
      <c r="B257" s="89" t="s">
        <v>101</v>
      </c>
      <c r="C257" s="84"/>
      <c r="D257" s="1"/>
      <c r="E257" s="1"/>
      <c r="F257" s="1"/>
      <c r="G257" s="1"/>
      <c r="H257" s="1"/>
      <c r="I257" s="2" t="s">
        <v>0</v>
      </c>
      <c r="J257" s="2" t="s">
        <v>0</v>
      </c>
      <c r="K257" s="91" t="s">
        <v>0</v>
      </c>
      <c r="L257" s="2" t="s">
        <v>104</v>
      </c>
      <c r="M257" s="2" t="s">
        <v>105</v>
      </c>
    </row>
    <row r="258" spans="2:13" x14ac:dyDescent="0.25">
      <c r="B258" s="90" t="s">
        <v>1</v>
      </c>
      <c r="C258" s="85"/>
      <c r="D258" s="3"/>
      <c r="E258" s="3"/>
      <c r="F258" s="3"/>
      <c r="G258" s="3"/>
      <c r="H258" s="3"/>
      <c r="I258" s="4"/>
      <c r="J258" s="4" t="s">
        <v>1</v>
      </c>
      <c r="K258" s="3" t="s">
        <v>102</v>
      </c>
      <c r="L258" s="10"/>
      <c r="M258" s="10"/>
    </row>
    <row r="259" spans="2:13" x14ac:dyDescent="0.25">
      <c r="B259" s="17"/>
      <c r="C259" s="86"/>
      <c r="D259" s="5"/>
      <c r="E259" s="5"/>
      <c r="F259" s="5"/>
      <c r="G259" s="5"/>
      <c r="H259" s="6"/>
      <c r="I259" s="7" t="s">
        <v>2</v>
      </c>
      <c r="J259" s="7" t="s">
        <v>107</v>
      </c>
      <c r="K259" s="92" t="s">
        <v>103</v>
      </c>
      <c r="L259" s="7" t="s">
        <v>2</v>
      </c>
      <c r="M259" s="7" t="s">
        <v>106</v>
      </c>
    </row>
    <row r="260" spans="2:13" x14ac:dyDescent="0.25">
      <c r="B260" s="89" t="s">
        <v>4</v>
      </c>
      <c r="C260" s="31" t="s">
        <v>93</v>
      </c>
      <c r="D260" s="8"/>
      <c r="E260" s="8"/>
      <c r="F260" s="8"/>
      <c r="G260" s="8"/>
      <c r="H260" s="22"/>
      <c r="I260" s="4" t="s">
        <v>4</v>
      </c>
      <c r="J260" s="4" t="s">
        <v>4</v>
      </c>
      <c r="K260" s="88" t="s">
        <v>4</v>
      </c>
      <c r="L260" s="4" t="s">
        <v>4</v>
      </c>
      <c r="M260" s="4" t="s">
        <v>4</v>
      </c>
    </row>
    <row r="261" spans="2:13" x14ac:dyDescent="0.25">
      <c r="B261" s="10">
        <v>7074</v>
      </c>
      <c r="C261" s="25"/>
      <c r="D261" t="s">
        <v>5</v>
      </c>
      <c r="H261" s="21"/>
      <c r="I261" s="45">
        <v>2100</v>
      </c>
      <c r="J261" s="45">
        <f>9386</f>
        <v>9386</v>
      </c>
      <c r="K261" s="45">
        <v>11500</v>
      </c>
      <c r="L261" s="45">
        <v>12800</v>
      </c>
      <c r="M261" s="80">
        <f>L261*1.05</f>
        <v>13440</v>
      </c>
    </row>
    <row r="262" spans="2:13" x14ac:dyDescent="0.25">
      <c r="B262" s="50">
        <f>SUM(B261)</f>
        <v>7074</v>
      </c>
      <c r="C262" s="63"/>
      <c r="D262" s="64"/>
      <c r="E262" s="64"/>
      <c r="F262" s="64"/>
      <c r="G262" s="23" t="s">
        <v>23</v>
      </c>
      <c r="H262" s="64"/>
      <c r="I262" s="141">
        <f>SUM(I261)</f>
        <v>2100</v>
      </c>
      <c r="J262" s="141">
        <f t="shared" ref="J262:M264" si="58">SUM(J261)</f>
        <v>9386</v>
      </c>
      <c r="K262" s="142">
        <f t="shared" si="58"/>
        <v>11500</v>
      </c>
      <c r="L262" s="141">
        <f t="shared" si="58"/>
        <v>12800</v>
      </c>
      <c r="M262" s="141">
        <f t="shared" si="58"/>
        <v>13440</v>
      </c>
    </row>
    <row r="263" spans="2:13" x14ac:dyDescent="0.25">
      <c r="B263" s="17">
        <v>-1312</v>
      </c>
      <c r="C263" s="25"/>
      <c r="D263" t="s">
        <v>24</v>
      </c>
      <c r="G263" s="32"/>
      <c r="I263" s="45">
        <v>0</v>
      </c>
      <c r="J263" s="81">
        <f>-10286-225</f>
        <v>-10511</v>
      </c>
      <c r="K263" s="81">
        <f>-14000-7000</f>
        <v>-21000</v>
      </c>
      <c r="L263" s="81">
        <v>-15000</v>
      </c>
      <c r="M263" s="81">
        <v>-16000</v>
      </c>
    </row>
    <row r="264" spans="2:13" x14ac:dyDescent="0.25">
      <c r="B264" s="50">
        <f>SUM(B263)</f>
        <v>-1312</v>
      </c>
      <c r="C264" s="63"/>
      <c r="D264" s="64"/>
      <c r="E264" s="64"/>
      <c r="F264" s="64"/>
      <c r="G264" s="23" t="s">
        <v>64</v>
      </c>
      <c r="H264" s="23"/>
      <c r="I264" s="141">
        <f>SUM(I263)</f>
        <v>0</v>
      </c>
      <c r="J264" s="141">
        <f t="shared" si="58"/>
        <v>-10511</v>
      </c>
      <c r="K264" s="141">
        <f t="shared" si="58"/>
        <v>-21000</v>
      </c>
      <c r="L264" s="141">
        <f t="shared" si="58"/>
        <v>-15000</v>
      </c>
      <c r="M264" s="141">
        <f t="shared" si="58"/>
        <v>-16000</v>
      </c>
    </row>
    <row r="265" spans="2:13" ht="15.75" thickBot="1" x14ac:dyDescent="0.3">
      <c r="B265" s="76">
        <f>B262+B264</f>
        <v>5762</v>
      </c>
      <c r="C265" s="74"/>
      <c r="D265" s="60"/>
      <c r="E265" s="60"/>
      <c r="F265" s="75" t="s">
        <v>26</v>
      </c>
      <c r="G265" s="74"/>
      <c r="H265" s="75"/>
      <c r="I265" s="76">
        <f>I262+I264</f>
        <v>2100</v>
      </c>
      <c r="J265" s="76">
        <f t="shared" ref="J265" si="59">J262+J264</f>
        <v>-1125</v>
      </c>
      <c r="K265" s="76">
        <f t="shared" ref="K265:M265" si="60">K262+K264</f>
        <v>-9500</v>
      </c>
      <c r="L265" s="76">
        <f t="shared" si="60"/>
        <v>-2200</v>
      </c>
      <c r="M265" s="76">
        <f t="shared" si="60"/>
        <v>-2560</v>
      </c>
    </row>
    <row r="266" spans="2:13" ht="15.75" thickTop="1" x14ac:dyDescent="0.25"/>
    <row r="267" spans="2:13" x14ac:dyDescent="0.25">
      <c r="B267" s="77">
        <f>SUM(B38+B66+B90+B130+B162+B183+B217+B240+B255+B265)</f>
        <v>333997</v>
      </c>
      <c r="I267" s="77">
        <f>SUM(I38+I66+I90+I130+I162+I183+I217+I240+I255+I265)</f>
        <v>370319.91304347827</v>
      </c>
      <c r="J267" s="77">
        <f>SUM(J38+J66+J90+J130+J162+J183+J217+J240+J255+J265)</f>
        <v>254299.65807258064</v>
      </c>
      <c r="K267" s="77">
        <f t="shared" ref="K267:M267" si="61">SUM(K38+K66+K90+K130+K162+K183+K217+K240+K255+K265)</f>
        <v>428270.97177419357</v>
      </c>
      <c r="L267" s="77">
        <f t="shared" si="61"/>
        <v>393498.94419354841</v>
      </c>
      <c r="M267" s="77">
        <f t="shared" si="61"/>
        <v>415078.07540322578</v>
      </c>
    </row>
  </sheetData>
  <pageMargins left="0.70866141732283472" right="0.70866141732283472" top="0.74803149606299213" bottom="0.74803149606299213" header="0.31496062992125984" footer="0.31496062992125984"/>
  <pageSetup paperSize="9" scale="75" fitToHeight="5" orientation="portrait" r:id="rId1"/>
  <headerFooter>
    <oddHeader xml:space="preserve">&amp;CSTOURPORT-ON-SEVERN TOWN COUNCIL
FINANCE COMMITTEE
BUDGET 2024/25- DETAILED </oddHeader>
  </headerFooter>
  <rowBreaks count="5" manualBreakCount="5">
    <brk id="40" min="1" max="12" man="1"/>
    <brk id="91" min="1" max="12" man="1"/>
    <brk id="131" min="1" max="12" man="1"/>
    <brk id="185" min="1" max="12" man="1"/>
    <brk id="219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41CA6-F480-40DF-82D3-24BF4A254465}">
  <sheetPr>
    <pageSetUpPr fitToPage="1"/>
  </sheetPr>
  <dimension ref="B2:L50"/>
  <sheetViews>
    <sheetView tabSelected="1" topLeftCell="A52" zoomScaleNormal="100" workbookViewId="0">
      <selection activeCell="L9" sqref="L9"/>
    </sheetView>
  </sheetViews>
  <sheetFormatPr defaultRowHeight="15" x14ac:dyDescent="0.25"/>
  <cols>
    <col min="1" max="1" width="2" customWidth="1"/>
    <col min="2" max="2" width="4" customWidth="1"/>
    <col min="3" max="3" width="3" customWidth="1"/>
    <col min="4" max="4" width="11.42578125" customWidth="1"/>
    <col min="6" max="6" width="13.42578125" customWidth="1"/>
    <col min="7" max="7" width="10.28515625" customWidth="1"/>
    <col min="8" max="8" width="11.140625" customWidth="1"/>
    <col min="9" max="9" width="9" customWidth="1"/>
    <col min="12" max="12" width="10.140625" bestFit="1" customWidth="1"/>
    <col min="13" max="13" width="2.28515625" customWidth="1"/>
  </cols>
  <sheetData>
    <row r="2" spans="2:12" x14ac:dyDescent="0.25">
      <c r="B2" s="84"/>
      <c r="C2" s="1"/>
      <c r="D2" s="1"/>
      <c r="E2" s="1"/>
      <c r="F2" s="1"/>
      <c r="G2" s="143" t="s">
        <v>0</v>
      </c>
      <c r="H2" s="144"/>
      <c r="I2" s="2" t="s">
        <v>104</v>
      </c>
      <c r="J2" s="91" t="s">
        <v>105</v>
      </c>
      <c r="K2" s="107" t="s">
        <v>128</v>
      </c>
      <c r="L2" s="107" t="s">
        <v>140</v>
      </c>
    </row>
    <row r="3" spans="2:12" x14ac:dyDescent="0.25">
      <c r="B3" s="85"/>
      <c r="C3" s="3"/>
      <c r="D3" s="3"/>
      <c r="E3" s="3"/>
      <c r="F3" s="3"/>
      <c r="G3" s="4" t="s">
        <v>129</v>
      </c>
      <c r="H3" s="4" t="s">
        <v>102</v>
      </c>
      <c r="I3" s="4" t="s">
        <v>2</v>
      </c>
      <c r="J3" s="108" t="s">
        <v>103</v>
      </c>
      <c r="K3" s="109" t="s">
        <v>103</v>
      </c>
      <c r="L3" s="4" t="s">
        <v>103</v>
      </c>
    </row>
    <row r="4" spans="2:12" x14ac:dyDescent="0.25">
      <c r="B4" s="86"/>
      <c r="C4" s="5"/>
      <c r="D4" s="5"/>
      <c r="E4" s="5"/>
      <c r="F4" s="5"/>
      <c r="G4" s="7" t="s">
        <v>103</v>
      </c>
      <c r="H4" s="7" t="s">
        <v>103</v>
      </c>
      <c r="I4" s="7"/>
      <c r="J4" s="92"/>
      <c r="K4" s="10"/>
      <c r="L4" s="17"/>
    </row>
    <row r="5" spans="2:12" x14ac:dyDescent="0.25">
      <c r="B5" s="67"/>
      <c r="C5" s="8"/>
      <c r="D5" s="8"/>
      <c r="E5" s="8"/>
      <c r="F5" s="8"/>
      <c r="G5" s="110" t="s">
        <v>4</v>
      </c>
      <c r="H5" s="110" t="s">
        <v>4</v>
      </c>
      <c r="I5" s="110" t="s">
        <v>4</v>
      </c>
      <c r="J5" s="111" t="s">
        <v>4</v>
      </c>
      <c r="K5" s="112" t="s">
        <v>4</v>
      </c>
      <c r="L5" s="112" t="s">
        <v>4</v>
      </c>
    </row>
    <row r="6" spans="2:12" x14ac:dyDescent="0.25">
      <c r="B6" s="56" t="s">
        <v>130</v>
      </c>
      <c r="G6" s="45"/>
      <c r="H6" s="4"/>
      <c r="I6" s="4"/>
      <c r="J6" s="77"/>
      <c r="K6" s="45"/>
      <c r="L6" s="45"/>
    </row>
    <row r="7" spans="2:12" x14ac:dyDescent="0.25">
      <c r="B7" s="56"/>
      <c r="G7" s="45"/>
      <c r="H7" s="4"/>
      <c r="I7" s="4"/>
      <c r="J7" s="77"/>
      <c r="K7" s="45"/>
      <c r="L7" s="45"/>
    </row>
    <row r="8" spans="2:12" x14ac:dyDescent="0.25">
      <c r="B8" s="56"/>
      <c r="C8" t="s">
        <v>131</v>
      </c>
      <c r="G8" s="45">
        <v>18000</v>
      </c>
      <c r="H8" s="4">
        <v>18000.03</v>
      </c>
      <c r="I8" s="4">
        <f>H14</f>
        <v>785.02999999999884</v>
      </c>
      <c r="J8" s="88">
        <f>I14</f>
        <v>7785.0299999999988</v>
      </c>
      <c r="K8" s="4">
        <f>J14</f>
        <v>14785.029999999999</v>
      </c>
      <c r="L8" s="4">
        <f>K14</f>
        <v>21785.03</v>
      </c>
    </row>
    <row r="9" spans="2:12" x14ac:dyDescent="0.25">
      <c r="B9" s="25"/>
      <c r="G9" s="45"/>
      <c r="H9" s="45"/>
      <c r="I9" s="45"/>
      <c r="J9" s="77"/>
      <c r="K9" s="45"/>
      <c r="L9" s="45"/>
    </row>
    <row r="10" spans="2:12" x14ac:dyDescent="0.25">
      <c r="B10" s="25"/>
      <c r="D10" t="s">
        <v>132</v>
      </c>
      <c r="G10" s="4">
        <v>-22000</v>
      </c>
      <c r="H10" s="4">
        <v>-15215</v>
      </c>
      <c r="I10" s="4"/>
      <c r="J10" s="88"/>
      <c r="K10" s="4"/>
      <c r="L10" s="4">
        <v>-25000</v>
      </c>
    </row>
    <row r="11" spans="2:12" x14ac:dyDescent="0.25">
      <c r="B11" s="25"/>
      <c r="D11" t="s">
        <v>91</v>
      </c>
      <c r="G11" s="45"/>
      <c r="H11" s="45">
        <v>-9000</v>
      </c>
      <c r="I11" s="77"/>
      <c r="J11" s="45"/>
      <c r="K11" s="45"/>
      <c r="L11" s="10"/>
    </row>
    <row r="12" spans="2:12" x14ac:dyDescent="0.25">
      <c r="B12" s="25"/>
      <c r="D12" t="s">
        <v>133</v>
      </c>
      <c r="G12" s="45">
        <v>7000</v>
      </c>
      <c r="H12" s="45">
        <v>7000</v>
      </c>
      <c r="I12" s="77">
        <v>7000</v>
      </c>
      <c r="J12" s="45">
        <v>7000</v>
      </c>
      <c r="K12" s="45">
        <v>7000</v>
      </c>
      <c r="L12" s="45">
        <v>7000</v>
      </c>
    </row>
    <row r="13" spans="2:12" x14ac:dyDescent="0.25">
      <c r="B13" s="25"/>
      <c r="G13" s="45"/>
      <c r="H13" s="14"/>
      <c r="I13" s="45"/>
      <c r="J13" s="77"/>
      <c r="K13" s="45"/>
      <c r="L13" s="45"/>
    </row>
    <row r="14" spans="2:12" ht="15.75" thickBot="1" x14ac:dyDescent="0.3">
      <c r="B14" s="56"/>
      <c r="C14" s="32" t="s">
        <v>134</v>
      </c>
      <c r="D14" s="32"/>
      <c r="E14" s="32"/>
      <c r="F14" s="32"/>
      <c r="G14" s="113">
        <f>SUM(G8:G13)</f>
        <v>3000</v>
      </c>
      <c r="H14" s="113">
        <f>SUM(H6:H12)</f>
        <v>785.02999999999884</v>
      </c>
      <c r="I14" s="114">
        <f>SUM(I8:I12)</f>
        <v>7785.0299999999988</v>
      </c>
      <c r="J14" s="115">
        <f>SUM(J6:J12)</f>
        <v>14785.029999999999</v>
      </c>
      <c r="K14" s="113">
        <f>SUM(K6:K12)</f>
        <v>21785.03</v>
      </c>
      <c r="L14" s="113">
        <f>SUM(L6:L12)</f>
        <v>3785.0299999999988</v>
      </c>
    </row>
    <row r="15" spans="2:12" ht="15.75" thickTop="1" x14ac:dyDescent="0.25">
      <c r="B15" s="25"/>
      <c r="G15" s="45"/>
      <c r="H15" s="45"/>
      <c r="I15" s="45"/>
      <c r="J15" s="77"/>
      <c r="K15" s="45"/>
      <c r="L15" s="45"/>
    </row>
    <row r="16" spans="2:12" x14ac:dyDescent="0.25">
      <c r="B16" s="56" t="s">
        <v>135</v>
      </c>
      <c r="G16" s="45"/>
      <c r="H16" s="4"/>
      <c r="I16" s="45"/>
      <c r="J16" s="88"/>
      <c r="K16" s="45"/>
      <c r="L16" s="45"/>
    </row>
    <row r="17" spans="2:12" x14ac:dyDescent="0.25">
      <c r="B17" s="56"/>
      <c r="G17" s="45"/>
      <c r="H17" s="4"/>
      <c r="I17" s="45"/>
      <c r="J17" s="88"/>
      <c r="K17" s="45"/>
      <c r="L17" s="45"/>
    </row>
    <row r="18" spans="2:12" x14ac:dyDescent="0.25">
      <c r="B18" s="56"/>
      <c r="C18" t="s">
        <v>131</v>
      </c>
      <c r="G18" s="45">
        <v>7324</v>
      </c>
      <c r="H18" s="45">
        <v>11253.62</v>
      </c>
      <c r="I18" s="45">
        <f>H27</f>
        <v>5888.6200000000008</v>
      </c>
      <c r="J18" s="45">
        <f>I27</f>
        <v>5688.6200000000008</v>
      </c>
      <c r="K18" s="45">
        <f>J27</f>
        <v>8788.6200000000008</v>
      </c>
      <c r="L18" s="45">
        <f>K27</f>
        <v>11888.62</v>
      </c>
    </row>
    <row r="19" spans="2:12" x14ac:dyDescent="0.25">
      <c r="B19" s="56"/>
      <c r="D19" t="s">
        <v>136</v>
      </c>
      <c r="G19" s="45">
        <v>-8000</v>
      </c>
      <c r="H19" s="45"/>
      <c r="I19" s="45"/>
      <c r="J19" s="77"/>
      <c r="K19" s="45"/>
      <c r="L19" s="45"/>
    </row>
    <row r="20" spans="2:12" x14ac:dyDescent="0.25">
      <c r="B20" s="56"/>
      <c r="D20" t="s">
        <v>150</v>
      </c>
      <c r="G20" s="45"/>
      <c r="H20" s="124">
        <v>-6500</v>
      </c>
      <c r="I20" s="45"/>
      <c r="J20" s="77"/>
      <c r="K20" s="45"/>
      <c r="L20" s="45"/>
    </row>
    <row r="21" spans="2:12" x14ac:dyDescent="0.25">
      <c r="B21" s="25"/>
      <c r="D21" t="s">
        <v>137</v>
      </c>
      <c r="G21" s="45">
        <v>-1965</v>
      </c>
      <c r="H21" s="77">
        <v>-1965</v>
      </c>
      <c r="I21" s="45"/>
      <c r="J21" s="45"/>
      <c r="K21" s="45"/>
      <c r="L21" s="45"/>
    </row>
    <row r="22" spans="2:12" x14ac:dyDescent="0.25">
      <c r="B22" s="25"/>
      <c r="G22" s="45"/>
      <c r="H22" s="77"/>
      <c r="I22" s="45"/>
      <c r="J22" s="124"/>
      <c r="K22" s="45"/>
      <c r="L22" s="45"/>
    </row>
    <row r="23" spans="2:12" x14ac:dyDescent="0.25">
      <c r="B23" s="25"/>
      <c r="D23" t="s">
        <v>156</v>
      </c>
      <c r="G23" s="45"/>
      <c r="H23" s="77"/>
      <c r="I23" s="45">
        <v>-3000</v>
      </c>
      <c r="J23" s="77"/>
      <c r="K23" s="45"/>
      <c r="L23" s="45"/>
    </row>
    <row r="24" spans="2:12" x14ac:dyDescent="0.25">
      <c r="B24" s="25"/>
      <c r="D24" t="s">
        <v>157</v>
      </c>
      <c r="G24" s="45"/>
      <c r="H24" s="77"/>
      <c r="I24" s="45">
        <v>-300</v>
      </c>
      <c r="J24" s="77"/>
      <c r="K24" s="45"/>
      <c r="L24" s="45"/>
    </row>
    <row r="25" spans="2:12" x14ac:dyDescent="0.25">
      <c r="B25" s="25"/>
      <c r="D25" t="s">
        <v>133</v>
      </c>
      <c r="G25" s="45">
        <v>3000</v>
      </c>
      <c r="H25" s="77">
        <v>3100</v>
      </c>
      <c r="I25" s="45">
        <v>3100</v>
      </c>
      <c r="J25" s="45">
        <v>3100</v>
      </c>
      <c r="K25" s="45">
        <v>3100</v>
      </c>
      <c r="L25" s="45">
        <v>3100</v>
      </c>
    </row>
    <row r="26" spans="2:12" x14ac:dyDescent="0.25">
      <c r="B26" s="25"/>
      <c r="G26" s="45"/>
      <c r="H26" s="45"/>
      <c r="I26" s="45"/>
      <c r="J26" s="77"/>
      <c r="K26" s="45"/>
      <c r="L26" s="45"/>
    </row>
    <row r="27" spans="2:12" ht="15.75" thickBot="1" x14ac:dyDescent="0.3">
      <c r="B27" s="56"/>
      <c r="C27" s="32" t="s">
        <v>134</v>
      </c>
      <c r="D27" s="32"/>
      <c r="E27" s="32"/>
      <c r="F27" s="32"/>
      <c r="G27" s="113">
        <f>SUM(G18:G26)</f>
        <v>359</v>
      </c>
      <c r="H27" s="113">
        <f>SUM(H16:H25)</f>
        <v>5888.6200000000008</v>
      </c>
      <c r="I27" s="114">
        <f>SUM(I18:I25)</f>
        <v>5688.6200000000008</v>
      </c>
      <c r="J27" s="116">
        <f>SUM(J18:J26)</f>
        <v>8788.6200000000008</v>
      </c>
      <c r="K27" s="113">
        <f>SUM(K18:K26)</f>
        <v>11888.62</v>
      </c>
      <c r="L27" s="113">
        <f>SUM(L16:L25)</f>
        <v>14988.62</v>
      </c>
    </row>
    <row r="28" spans="2:12" ht="15.75" thickTop="1" x14ac:dyDescent="0.25">
      <c r="B28" s="25"/>
      <c r="G28" s="45"/>
      <c r="H28" s="45"/>
      <c r="I28" s="45"/>
      <c r="J28" s="77"/>
      <c r="K28" s="45"/>
      <c r="L28" s="45"/>
    </row>
    <row r="29" spans="2:12" x14ac:dyDescent="0.25">
      <c r="B29" s="56" t="s">
        <v>138</v>
      </c>
      <c r="G29" s="45"/>
      <c r="H29" s="45"/>
      <c r="I29" s="45"/>
      <c r="J29" s="77"/>
      <c r="K29" s="45"/>
      <c r="L29" s="45"/>
    </row>
    <row r="30" spans="2:12" x14ac:dyDescent="0.25">
      <c r="B30" s="25"/>
      <c r="G30" s="45"/>
      <c r="H30" s="45"/>
      <c r="I30" s="45"/>
      <c r="J30" s="77"/>
      <c r="K30" s="45"/>
      <c r="L30" s="45"/>
    </row>
    <row r="31" spans="2:12" x14ac:dyDescent="0.25">
      <c r="B31" s="25"/>
      <c r="C31" t="s">
        <v>131</v>
      </c>
      <c r="G31" s="45">
        <v>29110</v>
      </c>
      <c r="H31" s="45">
        <v>29110</v>
      </c>
      <c r="I31" s="45">
        <f>H37</f>
        <v>9110</v>
      </c>
      <c r="J31" s="77">
        <f>I37</f>
        <v>15110</v>
      </c>
      <c r="K31" s="45">
        <f>J37</f>
        <v>21110</v>
      </c>
      <c r="L31" s="45">
        <f>K37</f>
        <v>27110</v>
      </c>
    </row>
    <row r="32" spans="2:12" x14ac:dyDescent="0.25">
      <c r="B32" s="25"/>
      <c r="G32" s="4"/>
      <c r="H32" s="4"/>
      <c r="I32" s="45"/>
      <c r="J32" s="77"/>
      <c r="K32" s="45"/>
      <c r="L32" s="45"/>
    </row>
    <row r="33" spans="2:12" x14ac:dyDescent="0.25">
      <c r="B33" s="25"/>
      <c r="D33" s="57" t="s">
        <v>139</v>
      </c>
      <c r="G33" s="45"/>
      <c r="H33" s="45"/>
      <c r="I33" s="45"/>
      <c r="J33" s="117"/>
      <c r="K33" s="117"/>
      <c r="L33" s="117"/>
    </row>
    <row r="34" spans="2:12" x14ac:dyDescent="0.25">
      <c r="B34" s="25"/>
      <c r="D34" t="s">
        <v>91</v>
      </c>
      <c r="E34" s="57"/>
      <c r="G34" s="45"/>
      <c r="H34" s="4">
        <v>-26000</v>
      </c>
      <c r="I34" s="77"/>
      <c r="J34" s="45"/>
      <c r="K34" s="45"/>
      <c r="L34" s="10"/>
    </row>
    <row r="35" spans="2:12" x14ac:dyDescent="0.25">
      <c r="B35" s="25"/>
      <c r="D35" t="s">
        <v>133</v>
      </c>
      <c r="G35" s="106">
        <v>6000</v>
      </c>
      <c r="H35" s="45">
        <v>6000</v>
      </c>
      <c r="I35" s="45">
        <v>6000</v>
      </c>
      <c r="J35" s="45">
        <v>6000</v>
      </c>
      <c r="K35" s="45">
        <v>6000</v>
      </c>
      <c r="L35" s="45">
        <v>6000</v>
      </c>
    </row>
    <row r="36" spans="2:12" x14ac:dyDescent="0.25">
      <c r="B36" s="25"/>
      <c r="E36" s="57"/>
      <c r="G36" s="45"/>
      <c r="H36" s="45"/>
      <c r="I36" s="45"/>
      <c r="J36" s="77"/>
      <c r="K36" s="45"/>
      <c r="L36" s="45"/>
    </row>
    <row r="37" spans="2:12" ht="15.75" thickBot="1" x14ac:dyDescent="0.3">
      <c r="B37" s="56"/>
      <c r="C37" s="125" t="s">
        <v>134</v>
      </c>
      <c r="D37" s="125"/>
      <c r="E37" s="125"/>
      <c r="F37" s="125"/>
      <c r="G37" s="114">
        <f>SUM(G31:G36)</f>
        <v>35110</v>
      </c>
      <c r="H37" s="114">
        <f>SUM(H29:H35)</f>
        <v>9110</v>
      </c>
      <c r="I37" s="114">
        <f>SUM(I31:I35)</f>
        <v>15110</v>
      </c>
      <c r="J37" s="118">
        <f>SUM(J29:J35)</f>
        <v>21110</v>
      </c>
      <c r="K37" s="114">
        <f>SUM(K29:K35)</f>
        <v>27110</v>
      </c>
      <c r="L37" s="114">
        <f>SUM(L29:L35)</f>
        <v>33110</v>
      </c>
    </row>
    <row r="38" spans="2:12" ht="15.75" thickTop="1" x14ac:dyDescent="0.25">
      <c r="B38" s="56"/>
      <c r="C38" s="125"/>
      <c r="D38" s="125"/>
      <c r="E38" s="125"/>
      <c r="F38" s="125"/>
      <c r="G38" s="133"/>
      <c r="H38" s="135"/>
      <c r="I38" s="126"/>
      <c r="J38" s="135"/>
      <c r="K38" s="135"/>
      <c r="L38" s="129"/>
    </row>
    <row r="39" spans="2:12" x14ac:dyDescent="0.25">
      <c r="B39" s="56" t="s">
        <v>153</v>
      </c>
      <c r="C39" s="125"/>
      <c r="D39" s="125"/>
      <c r="E39" s="125"/>
      <c r="F39" s="125"/>
      <c r="G39" s="134"/>
      <c r="H39" s="136"/>
      <c r="I39" s="126"/>
      <c r="J39" s="136"/>
      <c r="K39" s="136"/>
      <c r="L39" s="130"/>
    </row>
    <row r="40" spans="2:12" x14ac:dyDescent="0.25">
      <c r="B40" s="56"/>
      <c r="C40" s="125"/>
      <c r="D40" s="125"/>
      <c r="E40" s="125"/>
      <c r="F40" s="125"/>
      <c r="G40" s="134"/>
      <c r="H40" s="136"/>
      <c r="I40" s="126"/>
      <c r="J40" s="136"/>
      <c r="K40" s="136"/>
      <c r="L40" s="130"/>
    </row>
    <row r="41" spans="2:12" x14ac:dyDescent="0.25">
      <c r="B41" s="56"/>
      <c r="C41" t="s">
        <v>131</v>
      </c>
      <c r="D41" s="125"/>
      <c r="E41" s="125"/>
      <c r="F41" s="125"/>
      <c r="G41" s="134"/>
      <c r="H41" s="136"/>
      <c r="I41" s="128">
        <v>0</v>
      </c>
      <c r="J41" s="117">
        <f>I46</f>
        <v>4000</v>
      </c>
      <c r="K41" s="117">
        <f>J46</f>
        <v>8500</v>
      </c>
      <c r="L41" s="131">
        <f>K46</f>
        <v>13000</v>
      </c>
    </row>
    <row r="42" spans="2:12" x14ac:dyDescent="0.25">
      <c r="B42" s="56"/>
      <c r="D42" s="125"/>
      <c r="E42" s="125"/>
      <c r="F42" s="125"/>
      <c r="G42" s="134"/>
      <c r="H42" s="136"/>
      <c r="I42" s="128"/>
      <c r="J42" s="117"/>
      <c r="K42" s="117"/>
      <c r="L42" s="131"/>
    </row>
    <row r="43" spans="2:12" x14ac:dyDescent="0.25">
      <c r="B43" s="56"/>
      <c r="D43" s="57" t="s">
        <v>139</v>
      </c>
      <c r="E43" s="125"/>
      <c r="F43" s="125"/>
      <c r="G43" s="134"/>
      <c r="H43" s="136"/>
      <c r="I43" s="128"/>
      <c r="J43" s="117"/>
      <c r="K43" s="117"/>
      <c r="L43" s="131"/>
    </row>
    <row r="44" spans="2:12" x14ac:dyDescent="0.25">
      <c r="B44" s="56"/>
      <c r="D44" t="s">
        <v>133</v>
      </c>
      <c r="E44" s="125"/>
      <c r="F44" s="125"/>
      <c r="G44" s="134"/>
      <c r="H44" s="136"/>
      <c r="I44" s="128">
        <v>4000</v>
      </c>
      <c r="J44" s="117">
        <v>4500</v>
      </c>
      <c r="K44" s="117">
        <v>4500</v>
      </c>
      <c r="L44" s="131">
        <v>4500</v>
      </c>
    </row>
    <row r="45" spans="2:12" x14ac:dyDescent="0.25">
      <c r="B45" s="56"/>
      <c r="E45" s="125"/>
      <c r="F45" s="125"/>
      <c r="G45" s="134"/>
      <c r="H45" s="137"/>
      <c r="I45" s="126"/>
      <c r="J45" s="137"/>
      <c r="K45" s="137"/>
      <c r="L45" s="132"/>
    </row>
    <row r="46" spans="2:12" ht="15.75" thickBot="1" x14ac:dyDescent="0.3">
      <c r="B46" s="47"/>
      <c r="C46" s="23" t="s">
        <v>134</v>
      </c>
      <c r="D46" s="23"/>
      <c r="E46" s="23"/>
      <c r="F46" s="23"/>
      <c r="G46" s="114">
        <f>SUM(G41:G44)</f>
        <v>0</v>
      </c>
      <c r="H46" s="127">
        <f t="shared" ref="H46:L46" si="0">SUM(H41:H44)</f>
        <v>0</v>
      </c>
      <c r="I46" s="127">
        <f t="shared" si="0"/>
        <v>4000</v>
      </c>
      <c r="J46" s="127">
        <f t="shared" si="0"/>
        <v>8500</v>
      </c>
      <c r="K46" s="127">
        <f t="shared" si="0"/>
        <v>13000</v>
      </c>
      <c r="L46" s="127">
        <f t="shared" si="0"/>
        <v>17500</v>
      </c>
    </row>
    <row r="47" spans="2:12" ht="15.75" thickTop="1" x14ac:dyDescent="0.25"/>
    <row r="48" spans="2:12" x14ac:dyDescent="0.25">
      <c r="B48" t="s">
        <v>152</v>
      </c>
    </row>
    <row r="49" spans="2:2" x14ac:dyDescent="0.25">
      <c r="B49" t="s">
        <v>151</v>
      </c>
    </row>
    <row r="50" spans="2:2" x14ac:dyDescent="0.25">
      <c r="B50" t="s">
        <v>154</v>
      </c>
    </row>
  </sheetData>
  <mergeCells count="1">
    <mergeCell ref="G2:H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&amp;CSTOURPORT-ON-SEVERN TOWN COUNCIL
BUDGET 2024-25
FUNDS AND RESERVES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Detailed</vt:lpstr>
      <vt:lpstr>VehclCompRlecCivH Fund</vt:lpstr>
      <vt:lpstr>Detailed!Print_Area</vt:lpstr>
    </vt:vector>
  </TitlesOfParts>
  <Company>WFDC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Shaw</dc:creator>
  <cp:lastModifiedBy>Annette Phillips</cp:lastModifiedBy>
  <cp:lastPrinted>2024-01-24T14:24:44Z</cp:lastPrinted>
  <dcterms:created xsi:type="dcterms:W3CDTF">2023-10-09T09:38:51Z</dcterms:created>
  <dcterms:modified xsi:type="dcterms:W3CDTF">2024-01-24T14:24:46Z</dcterms:modified>
</cp:coreProperties>
</file>